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2020-2025 проект" sheetId="1" r:id="rId1"/>
    <sheet name="июль" sheetId="2" r:id="rId2"/>
  </sheets>
  <definedNames>
    <definedName name="sub_191" localSheetId="0">'2020-2025 проект'!$A$16</definedName>
    <definedName name="sub_191" localSheetId="1">'июль'!$A$16</definedName>
    <definedName name="_xlnm.Print_Area" localSheetId="0">'2020-2025 проект'!$A$1:$J$393</definedName>
    <definedName name="_xlnm.Print_Area" localSheetId="1">'июль'!$A$1:$J$425</definedName>
  </definedNames>
  <calcPr fullCalcOnLoad="1"/>
</workbook>
</file>

<file path=xl/sharedStrings.xml><?xml version="1.0" encoding="utf-8"?>
<sst xmlns="http://schemas.openxmlformats.org/spreadsheetml/2006/main" count="890" uniqueCount="175">
  <si>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</si>
  <si>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</si>
  <si>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</si>
  <si>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</si>
  <si>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</si>
  <si>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</si>
  <si>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</si>
  <si>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</si>
  <si>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</si>
  <si>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</si>
  <si>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</si>
  <si>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</si>
  <si>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</si>
  <si>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</si>
  <si>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</si>
  <si>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</si>
  <si>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</si>
  <si>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</si>
  <si>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</si>
  <si>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</si>
  <si>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</si>
  <si>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</si>
  <si>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</si>
  <si>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</si>
  <si>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</si>
  <si>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</si>
  <si>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</si>
  <si>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</si>
  <si>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</si>
  <si>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</si>
  <si>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</si>
  <si>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</si>
  <si>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</si>
  <si>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</si>
  <si>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</si>
  <si>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</si>
  <si>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</si>
  <si>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</si>
  <si>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</si>
  <si>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</si>
  <si>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</si>
  <si>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</si>
  <si>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</si>
  <si>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</si>
  <si>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</si>
  <si>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</si>
  <si>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</si>
  <si>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</si>
  <si>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</si>
  <si>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</si>
  <si>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</si>
  <si>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</si>
  <si>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</si>
  <si>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</si>
  <si>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</si>
  <si>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</si>
  <si>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</si>
  <si>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</si>
  <si>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</si>
  <si>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</si>
  <si>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</si>
  <si>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</si>
  <si>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</si>
  <si>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</si>
  <si>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</si>
  <si>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</si>
  <si>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</si>
  <si>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</si>
  <si>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</si>
  <si>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</si>
  <si>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</si>
  <si>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</si>
  <si>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</si>
  <si>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</si>
  <si>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</si>
  <si>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</si>
  <si>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</si>
  <si>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</si>
  <si>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</si>
  <si>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</si>
  <si>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</si>
  <si>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</si>
  <si>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</si>
  <si>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</si>
  <si>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</si>
  <si>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</si>
  <si>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</si>
  <si>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</si>
  <si>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</si>
  <si>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</si>
  <si>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</si>
  <si>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</si>
  <si>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</si>
  <si>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</si>
  <si>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</si>
  <si>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</si>
  <si>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</si>
  <si>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</si>
  <si>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</si>
  <si>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</si>
  <si>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</si>
  <si>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</si>
  <si>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</si>
  <si>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</si>
  <si>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</si>
  <si>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</si>
  <si>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</si>
  <si>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</si>
  <si>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</si>
  <si>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</si>
  <si>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</si>
  <si>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</si>
  <si>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</si>
  <si>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</si>
  <si>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</si>
  <si>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</si>
  <si>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</si>
  <si>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</si>
  <si>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</si>
  <si>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</si>
  <si>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</si>
  <si>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</si>
  <si>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                                                                                                                                                            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</si>
  <si>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</si>
  <si>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</si>
  <si>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t>городского округа Верхотурский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</si>
  <si>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</si>
  <si>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</si>
  <si>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</si>
  <si>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</si>
  <si>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</si>
  <si>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</si>
  <si>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</si>
  <si>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</si>
  <si>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</si>
  <si>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</si>
  <si>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</si>
  <si>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</si>
  <si>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</si>
  <si>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</si>
  <si>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</si>
  <si>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</si>
  <si>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 зданий и помещений муниципальных общеобразовательных организаций  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</si>
  <si>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</si>
  <si>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</si>
  <si>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</si>
  <si>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</si>
  <si>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</si>
  <si>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</si>
  <si>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</si>
  <si>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</si>
  <si>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</si>
  <si>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</si>
  <si>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</si>
  <si>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</si>
  <si>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Приложение </t>
  </si>
  <si>
    <t>к Постановлению Администрации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</si>
  <si>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персонифицированного финансирования дополнительного образования детей, всего, из них:</t>
    </r>
  </si>
  <si>
    <t>от___________2020г.  № ______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</si>
  <si>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</si>
  <si>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</si>
  <si>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2"/>
        <color indexed="8"/>
        <rFont val="Times New Roman"/>
        <family val="1"/>
      </rPr>
      <t>Мероприятие 1.1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</si>
  <si>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t>Мероприятие 1.2</t>
  </si>
  <si>
    <r>
      <rPr>
        <b/>
        <sz val="12"/>
        <color indexed="8"/>
        <rFont val="Times New Roman"/>
        <family val="1"/>
      </rPr>
      <t>Мероприятие 4.1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</si>
  <si>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t xml:space="preserve">Мероприятие 4.2 </t>
  </si>
  <si>
    <t>Мероприятие 9</t>
  </si>
  <si>
    <t>Подпрограмма 6 «Обеспечение реализации муниципальной программы городского округа Верхотурский «Развитие  образования</t>
  </si>
  <si>
    <t xml:space="preserve"> городского округа Верхотурский до 2025 года»</t>
  </si>
  <si>
    <t>Мероприятие 17.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</si>
  <si>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</si>
  <si>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Мероприятие 18.</t>
  </si>
  <si>
    <t>Создание в муниципальных общеобразовательных организациях условий для организации горячего питания обучающихся</t>
  </si>
  <si>
    <t>Мероприятие 19.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</si>
  <si>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</si>
  <si>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от 13.08.2021г. № 644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</si>
</sst>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3" fillId="0" borderId="13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56" fillId="34" borderId="14" xfId="0" applyNumberFormat="1" applyFont="1" applyFill="1" applyBorder="1" applyAlignment="1">
      <alignment horizontal="center" vertical="center"/>
    </xf>
    <xf numFmtId="172" fontId="53" fillId="34" borderId="15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56" fillId="34" borderId="16" xfId="0" applyNumberFormat="1" applyFont="1" applyFill="1" applyBorder="1" applyAlignment="1">
      <alignment horizontal="center" vertical="center"/>
    </xf>
    <xf numFmtId="172" fontId="53" fillId="34" borderId="16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horizontal="center" vertical="center"/>
    </xf>
    <xf numFmtId="17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173" fontId="56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center" wrapText="1"/>
    </xf>
    <xf numFmtId="173" fontId="53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center"/>
    </xf>
    <xf numFmtId="173" fontId="56" fillId="34" borderId="14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2" fontId="56" fillId="0" borderId="18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view="pageBreakPreview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4.25">
      <c r="J1" s="68"/>
    </row>
    <row r="2" spans="8:11" ht="14.25">
      <c r="H2" s="68"/>
      <c r="I2" s="127" t="s">
        <v>155</v>
      </c>
      <c r="J2" s="127"/>
      <c r="K2" s="95"/>
    </row>
    <row r="3" spans="9:11" ht="14.25">
      <c r="I3" s="126" t="s">
        <v>156</v>
      </c>
      <c r="J3" s="178"/>
      <c r="K3" s="68"/>
    </row>
    <row r="4" spans="9:11" ht="14.25">
      <c r="I4" s="95" t="s">
        <v>125</v>
      </c>
      <c r="J4" s="96"/>
      <c r="K4" s="95"/>
    </row>
    <row r="5" spans="9:11" ht="14.25">
      <c r="I5" s="126" t="s">
        <v>158</v>
      </c>
      <c r="J5" s="126"/>
      <c r="K5" s="95"/>
    </row>
    <row r="6" spans="9:11" ht="14.25">
      <c r="I6" s="126"/>
      <c r="J6" s="126"/>
      <c r="K6" s="95"/>
    </row>
    <row r="7" spans="9:11" ht="14.25">
      <c r="I7" s="126"/>
      <c r="J7" s="126"/>
      <c r="K7" s="95"/>
    </row>
    <row r="8" spans="9:11" ht="14.25">
      <c r="I8" s="126"/>
      <c r="J8" s="126"/>
      <c r="K8" s="95"/>
    </row>
    <row r="9" spans="1:10" ht="29.25" customHeight="1">
      <c r="A9" s="54"/>
      <c r="B9" s="179" t="s">
        <v>124</v>
      </c>
      <c r="C9" s="180"/>
      <c r="D9" s="180"/>
      <c r="E9" s="180"/>
      <c r="F9" s="180"/>
      <c r="G9" s="180"/>
      <c r="H9" s="180"/>
      <c r="I9" s="180"/>
      <c r="J9" s="180"/>
    </row>
    <row r="10" spans="1:13" ht="15" thickBot="1">
      <c r="A10" s="1"/>
      <c r="L10" s="106"/>
      <c r="M10" s="106">
        <v>44001</v>
      </c>
    </row>
    <row r="11" spans="1:10" ht="75.75" customHeight="1">
      <c r="A11" s="55" t="s">
        <v>0</v>
      </c>
      <c r="B11" s="153" t="s">
        <v>2</v>
      </c>
      <c r="C11" s="140" t="s">
        <v>3</v>
      </c>
      <c r="D11" s="141"/>
      <c r="E11" s="141"/>
      <c r="F11" s="141"/>
      <c r="G11" s="141"/>
      <c r="H11" s="141"/>
      <c r="I11" s="141"/>
      <c r="J11" s="130" t="s">
        <v>77</v>
      </c>
    </row>
    <row r="12" spans="1:10" ht="69.75" customHeight="1">
      <c r="A12" s="56" t="s">
        <v>1</v>
      </c>
      <c r="B12" s="154"/>
      <c r="C12" s="142"/>
      <c r="D12" s="143"/>
      <c r="E12" s="143"/>
      <c r="F12" s="143"/>
      <c r="G12" s="143"/>
      <c r="H12" s="143"/>
      <c r="I12" s="143"/>
      <c r="J12" s="131"/>
    </row>
    <row r="13" spans="1:10" ht="21.75" customHeight="1">
      <c r="A13" s="2"/>
      <c r="B13" s="154"/>
      <c r="C13" s="142"/>
      <c r="D13" s="143"/>
      <c r="E13" s="143"/>
      <c r="F13" s="143"/>
      <c r="G13" s="143"/>
      <c r="H13" s="143"/>
      <c r="I13" s="143"/>
      <c r="J13" s="131"/>
    </row>
    <row r="14" spans="1:10" ht="15.75" thickBot="1">
      <c r="A14" s="2"/>
      <c r="B14" s="154"/>
      <c r="C14" s="144"/>
      <c r="D14" s="145"/>
      <c r="E14" s="145"/>
      <c r="F14" s="145"/>
      <c r="G14" s="145"/>
      <c r="H14" s="145"/>
      <c r="I14" s="145"/>
      <c r="J14" s="53"/>
    </row>
    <row r="15" spans="1:10" ht="15.75" thickBot="1">
      <c r="A15" s="3"/>
      <c r="B15" s="155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2456983.778335877</v>
      </c>
      <c r="D17" s="86">
        <f>D18+D20+D22</f>
        <v>401211</v>
      </c>
      <c r="E17" s="86">
        <f>E18+E20+E22+0.1</f>
        <v>396721.916</v>
      </c>
      <c r="F17" s="86">
        <f>F18+F20+F22</f>
        <v>406085.29808</v>
      </c>
      <c r="G17" s="86">
        <f>G18+G20+G22-0.1</f>
        <v>410464.87800320005</v>
      </c>
      <c r="H17" s="86">
        <f>H18+H20+H22</f>
        <v>417575.32896332804</v>
      </c>
      <c r="I17" s="86">
        <f>I18+I20+I22+0.1</f>
        <v>424925.35728934914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1393991.6161984</v>
      </c>
      <c r="D20" s="88">
        <f aca="true" t="shared" si="2" ref="D20:I20">D30+D84+D209+D264+D323</f>
        <v>215763.2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882951.7898103296</v>
      </c>
      <c r="D21" s="88">
        <f aca="true" t="shared" si="3" ref="D21:I21">D31+D85+D210+D265+D325</f>
        <v>133768.8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1062992.1621374772</v>
      </c>
      <c r="D22" s="85">
        <f>D32+D86+D211+D266+D325+D347+D373+D365+D381+0.1</f>
        <v>185447.8</v>
      </c>
      <c r="E22" s="85">
        <f>E32+E86+E211+E266+E325+E347+E373+E365+E381</f>
        <v>171836.25200000004</v>
      </c>
      <c r="F22" s="85">
        <f>F32+F86+F211+F266+F325+F347+F373+F365+F381</f>
        <v>167618.79808</v>
      </c>
      <c r="G22" s="85">
        <f>G32+G86+G211+G266+G325+G347+G373+G365+G381</f>
        <v>172418.15400320003</v>
      </c>
      <c r="H22" s="85">
        <f>H32+H86+H211+H266+H325+H347+H373+H365+H381</f>
        <v>179286.47200332803</v>
      </c>
      <c r="I22" s="85">
        <f>I32+I86+I211+I266+I325+I347+I373+I365+I381</f>
        <v>186384.68605094915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594333.3244246732</v>
      </c>
      <c r="D23" s="85">
        <f aca="true" t="shared" si="4" ref="D23:I23">D33+D90+D212+D267+D326+D382+D374</f>
        <v>109319.09999999999</v>
      </c>
      <c r="E23" s="85">
        <f t="shared" si="4"/>
        <v>97618.88799999998</v>
      </c>
      <c r="F23" s="85">
        <f t="shared" si="4"/>
        <v>91427.28352000001</v>
      </c>
      <c r="G23" s="85">
        <f t="shared" si="4"/>
        <v>94895.28686080001</v>
      </c>
      <c r="H23" s="85">
        <f t="shared" si="4"/>
        <v>98606.534335232</v>
      </c>
      <c r="I23" s="85">
        <f t="shared" si="4"/>
        <v>102466.23170864131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6" t="s">
        <v>75</v>
      </c>
      <c r="C28" s="147"/>
      <c r="D28" s="147"/>
      <c r="E28" s="147"/>
      <c r="F28" s="147"/>
      <c r="G28" s="147"/>
      <c r="H28" s="147"/>
      <c r="I28" s="147"/>
      <c r="J28" s="148"/>
    </row>
    <row r="29" spans="1:10" ht="60.75" customHeight="1" thickBot="1">
      <c r="A29" s="51">
        <v>10</v>
      </c>
      <c r="B29" s="16" t="s">
        <v>9</v>
      </c>
      <c r="C29" s="17">
        <f>D29+E29+F29+G29+H29+I29</f>
        <v>728033.8483712</v>
      </c>
      <c r="D29" s="17">
        <f aca="true" t="shared" si="5" ref="D29:I29">D30+D32</f>
        <v>118228.9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51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51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51">
        <v>13</v>
      </c>
      <c r="B32" s="8" t="s">
        <v>6</v>
      </c>
      <c r="C32" s="17">
        <f t="shared" si="6"/>
        <v>280440.1483712001</v>
      </c>
      <c r="D32" s="36">
        <f>D41+D47+D51+D57+D63+D68</f>
        <v>48767.2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51">
        <v>14</v>
      </c>
      <c r="B33" s="8" t="s">
        <v>21</v>
      </c>
      <c r="C33" s="17">
        <f t="shared" si="6"/>
        <v>263743.4917184</v>
      </c>
      <c r="D33" s="36">
        <f>D42+D48+D52+D58+D64+D69-0.1</f>
        <v>45985.3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51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51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51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51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51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51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51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51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51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51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51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51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51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5.75" thickBot="1">
      <c r="A47" s="51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1.5" thickBot="1">
      <c r="A48" s="51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">
      <c r="A49" s="50">
        <v>24</v>
      </c>
      <c r="B49" s="12" t="s">
        <v>16</v>
      </c>
      <c r="C49" s="149">
        <f>C51</f>
        <v>0</v>
      </c>
      <c r="D49" s="149">
        <f aca="true" t="shared" si="13" ref="D49:I49">D51</f>
        <v>0</v>
      </c>
      <c r="E49" s="149">
        <f t="shared" si="13"/>
        <v>0</v>
      </c>
      <c r="F49" s="149">
        <f>F51</f>
        <v>0</v>
      </c>
      <c r="G49" s="149">
        <f t="shared" si="13"/>
        <v>0</v>
      </c>
      <c r="H49" s="149">
        <f t="shared" si="13"/>
        <v>0</v>
      </c>
      <c r="I49" s="149">
        <f t="shared" si="13"/>
        <v>0</v>
      </c>
      <c r="J49" s="151" t="s">
        <v>86</v>
      </c>
    </row>
    <row r="50" spans="1:10" ht="47.25" thickBot="1">
      <c r="A50" s="51">
        <v>25</v>
      </c>
      <c r="B50" s="71" t="s">
        <v>127</v>
      </c>
      <c r="C50" s="150"/>
      <c r="D50" s="150"/>
      <c r="E50" s="150"/>
      <c r="F50" s="150"/>
      <c r="G50" s="150"/>
      <c r="H50" s="150"/>
      <c r="I50" s="150"/>
      <c r="J50" s="152"/>
    </row>
    <row r="51" spans="1:10" ht="15.75" thickBot="1">
      <c r="A51" s="51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51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4">
        <v>28</v>
      </c>
      <c r="B53" s="12" t="s">
        <v>10</v>
      </c>
      <c r="C53" s="149">
        <f>C55+C57</f>
        <v>11250.933439999999</v>
      </c>
      <c r="D53" s="149">
        <f aca="true" t="shared" si="14" ref="D53:I53">D55+D57</f>
        <v>4500.7</v>
      </c>
      <c r="E53" s="149">
        <f t="shared" si="14"/>
        <v>826</v>
      </c>
      <c r="F53" s="149">
        <f t="shared" si="14"/>
        <v>1395.1</v>
      </c>
      <c r="G53" s="149">
        <f t="shared" si="14"/>
        <v>1450.904</v>
      </c>
      <c r="H53" s="149">
        <f>H55+H57</f>
        <v>1508.9360000000001</v>
      </c>
      <c r="I53" s="149">
        <f t="shared" si="14"/>
        <v>1569.2934400000001</v>
      </c>
      <c r="J53" s="151" t="s">
        <v>87</v>
      </c>
    </row>
    <row r="54" spans="1:10" ht="69.75" customHeight="1" thickBot="1">
      <c r="A54" s="135"/>
      <c r="B54" s="69" t="s">
        <v>128</v>
      </c>
      <c r="C54" s="150"/>
      <c r="D54" s="150"/>
      <c r="E54" s="150"/>
      <c r="F54" s="150"/>
      <c r="G54" s="150"/>
      <c r="H54" s="150"/>
      <c r="I54" s="150"/>
      <c r="J54" s="152"/>
    </row>
    <row r="55" spans="1:10" ht="15.75" thickBot="1">
      <c r="A55" s="51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51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5.75" thickBot="1">
      <c r="A57" s="51">
        <v>31</v>
      </c>
      <c r="B57" s="8" t="s">
        <v>6</v>
      </c>
      <c r="C57" s="17">
        <f>D57+E57+F57+G57+H57+I57</f>
        <v>11250.933439999999</v>
      </c>
      <c r="D57" s="18">
        <f>1815.1+K57+L57+M57</f>
        <v>4500.7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1.5" thickBot="1">
      <c r="A58" s="51">
        <v>32</v>
      </c>
      <c r="B58" s="69" t="s">
        <v>21</v>
      </c>
      <c r="C58" s="17">
        <f>D58+E58+F58+G58+H58+I58</f>
        <v>10688.32944</v>
      </c>
      <c r="D58" s="18">
        <f>1519.8+K58+L58+M58</f>
        <v>4232.9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34">
        <v>33</v>
      </c>
      <c r="B59" s="26" t="s">
        <v>24</v>
      </c>
      <c r="C59" s="132">
        <f>C61+C63</f>
        <v>0</v>
      </c>
      <c r="D59" s="132">
        <f aca="true" t="shared" si="15" ref="D59:I59">D61+D63</f>
        <v>0</v>
      </c>
      <c r="E59" s="132">
        <f t="shared" si="15"/>
        <v>0</v>
      </c>
      <c r="F59" s="132">
        <f t="shared" si="15"/>
        <v>0</v>
      </c>
      <c r="G59" s="132" t="s">
        <v>122</v>
      </c>
      <c r="H59" s="132">
        <f t="shared" si="15"/>
        <v>0</v>
      </c>
      <c r="I59" s="132">
        <f t="shared" si="15"/>
        <v>0</v>
      </c>
      <c r="J59" s="156"/>
    </row>
    <row r="60" spans="1:10" ht="63.75" customHeight="1" thickBot="1">
      <c r="A60" s="135"/>
      <c r="B60" s="71" t="s">
        <v>129</v>
      </c>
      <c r="C60" s="133"/>
      <c r="D60" s="133"/>
      <c r="E60" s="133"/>
      <c r="F60" s="133"/>
      <c r="G60" s="133"/>
      <c r="H60" s="133"/>
      <c r="I60" s="133"/>
      <c r="J60" s="157"/>
    </row>
    <row r="61" spans="1:10" ht="16.5" customHeight="1" thickBot="1">
      <c r="A61" s="51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51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51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51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51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51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51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5.75" thickBot="1">
      <c r="A68" s="51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1.5" thickBot="1">
      <c r="A69" s="51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8">
        <v>38</v>
      </c>
      <c r="B70" s="26" t="s">
        <v>14</v>
      </c>
      <c r="C70" s="132">
        <f>C74+C76+C72</f>
        <v>0</v>
      </c>
      <c r="D70" s="132">
        <f aca="true" t="shared" si="17" ref="D70:I70">D74+D76+D72</f>
        <v>0</v>
      </c>
      <c r="E70" s="132">
        <f t="shared" si="17"/>
        <v>0</v>
      </c>
      <c r="F70" s="132">
        <f t="shared" si="17"/>
        <v>0</v>
      </c>
      <c r="G70" s="132">
        <f t="shared" si="17"/>
        <v>0</v>
      </c>
      <c r="H70" s="132">
        <f>H74+H76+H72</f>
        <v>0</v>
      </c>
      <c r="I70" s="132">
        <f t="shared" si="17"/>
        <v>0</v>
      </c>
      <c r="J70" s="136" t="s">
        <v>83</v>
      </c>
    </row>
    <row r="71" spans="1:10" s="34" customFormat="1" ht="68.25" customHeight="1" thickBot="1">
      <c r="A71" s="139"/>
      <c r="B71" s="71" t="s">
        <v>46</v>
      </c>
      <c r="C71" s="133"/>
      <c r="D71" s="133"/>
      <c r="E71" s="133"/>
      <c r="F71" s="133"/>
      <c r="G71" s="133"/>
      <c r="H71" s="133"/>
      <c r="I71" s="133"/>
      <c r="J71" s="137"/>
    </row>
    <row r="72" spans="1:10" s="34" customFormat="1" ht="15.75" thickBot="1">
      <c r="A72" s="52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52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52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52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52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52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6" t="s">
        <v>74</v>
      </c>
      <c r="C78" s="147"/>
      <c r="D78" s="147"/>
      <c r="E78" s="147"/>
      <c r="F78" s="147"/>
      <c r="G78" s="147"/>
      <c r="H78" s="147"/>
      <c r="I78" s="147"/>
      <c r="J78" s="148"/>
    </row>
    <row r="79" spans="1:10" ht="15.75" thickBot="1">
      <c r="A79" s="51">
        <v>46</v>
      </c>
      <c r="B79" s="8" t="s">
        <v>9</v>
      </c>
      <c r="C79" s="17">
        <f>C84+C86+C82</f>
        <v>1408367.1852608002</v>
      </c>
      <c r="D79" s="17">
        <f>D84+D86</f>
        <v>222293.6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51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51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51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1.5" thickBot="1">
      <c r="A83" s="51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5.75" thickBot="1">
      <c r="A84" s="51">
        <v>49</v>
      </c>
      <c r="B84" s="8" t="s">
        <v>5</v>
      </c>
      <c r="C84" s="17">
        <f t="shared" si="20"/>
        <v>908506</v>
      </c>
      <c r="D84" s="18">
        <f aca="true" t="shared" si="21" ref="D84:H85">D92+D97+D103+D108+D129+D147+D152</f>
        <v>140141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1.5" thickBot="1">
      <c r="A85" s="51">
        <v>50</v>
      </c>
      <c r="B85" s="69" t="s">
        <v>25</v>
      </c>
      <c r="C85" s="17">
        <f t="shared" si="20"/>
        <v>420436.1</v>
      </c>
      <c r="D85" s="18">
        <f t="shared" si="21"/>
        <v>61965.5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5.75" thickBot="1">
      <c r="A86" s="51">
        <v>51</v>
      </c>
      <c r="B86" s="8" t="s">
        <v>6</v>
      </c>
      <c r="C86" s="17">
        <f t="shared" si="20"/>
        <v>499861.18526080006</v>
      </c>
      <c r="D86" s="18">
        <f>D100+D106+D121+D125+D131+D149+D154+D163+D185+D170+D205+D199</f>
        <v>82152.6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51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51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51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51">
        <v>52</v>
      </c>
      <c r="B90" s="69" t="s">
        <v>25</v>
      </c>
      <c r="C90" s="17">
        <f t="shared" si="20"/>
        <v>159082.0263616</v>
      </c>
      <c r="D90" s="36">
        <f>D101+D106+D122+D126+D132+D150+D155+D171+D186+D189+D206+D200</f>
        <v>29018.799999999996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51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51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51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51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51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51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5.75" thickBot="1">
      <c r="A97" s="51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1.5" thickBot="1">
      <c r="A98" s="51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51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5.75" thickBot="1">
      <c r="A100" s="51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1.5" thickBot="1">
      <c r="A101" s="51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51">
        <v>62</v>
      </c>
      <c r="B102" s="72" t="s">
        <v>136</v>
      </c>
      <c r="C102" s="17">
        <f>C103</f>
        <v>53681</v>
      </c>
      <c r="D102" s="97">
        <f aca="true" t="shared" si="28" ref="D102:I102">D103</f>
        <v>8080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2" ht="15.75" thickBot="1">
      <c r="A103" s="51">
        <v>63</v>
      </c>
      <c r="B103" s="8" t="s">
        <v>5</v>
      </c>
      <c r="C103" s="17">
        <f>D103+E103+F103+G103+H103+I103</f>
        <v>53681</v>
      </c>
      <c r="D103" s="18">
        <f>8750+L103</f>
        <v>8080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</row>
    <row r="104" spans="1:12" ht="31.5" thickBot="1">
      <c r="A104" s="51">
        <v>64</v>
      </c>
      <c r="B104" s="69" t="s">
        <v>25</v>
      </c>
      <c r="C104" s="17">
        <f>D104+E104+F104+G104+H104+I104</f>
        <v>31858.1</v>
      </c>
      <c r="D104" s="18">
        <f>5255.6+L104</f>
        <v>5009.1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</row>
    <row r="105" spans="1:10" ht="117.75" customHeight="1" thickBot="1">
      <c r="A105" s="51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5.75" thickBot="1">
      <c r="A106" s="51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1.5" thickBot="1">
      <c r="A107" s="51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5.75" thickBot="1">
      <c r="A108" s="51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1.5" thickBot="1">
      <c r="A109" s="51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52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5.75" thickBot="1">
      <c r="A111" s="52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1.5" thickBot="1">
      <c r="A112" s="52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5.75" thickBot="1">
      <c r="A113" s="52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1.5" thickBot="1">
      <c r="A114" s="52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52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5.75" thickBot="1">
      <c r="A116" s="52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1.5" thickBot="1">
      <c r="A117" s="52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5.75" thickBot="1">
      <c r="A118" s="52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1.5" thickBot="1">
      <c r="A119" s="52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7.25" thickBot="1">
      <c r="A120" s="52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5.75" thickBot="1">
      <c r="A121" s="52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52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">
      <c r="A123" s="134">
        <v>83</v>
      </c>
      <c r="B123" s="12" t="s">
        <v>13</v>
      </c>
      <c r="C123" s="149">
        <f>C125</f>
        <v>0</v>
      </c>
      <c r="D123" s="149">
        <f aca="true" t="shared" si="36" ref="D123:I123">D125</f>
        <v>0</v>
      </c>
      <c r="E123" s="149">
        <f t="shared" si="36"/>
        <v>0</v>
      </c>
      <c r="F123" s="149">
        <f t="shared" si="36"/>
        <v>0</v>
      </c>
      <c r="G123" s="149">
        <f t="shared" si="36"/>
        <v>0</v>
      </c>
      <c r="H123" s="149">
        <f t="shared" si="36"/>
        <v>0</v>
      </c>
      <c r="I123" s="149">
        <f t="shared" si="36"/>
        <v>0</v>
      </c>
      <c r="J123" s="151" t="s">
        <v>95</v>
      </c>
    </row>
    <row r="124" spans="1:10" ht="48.75" customHeight="1" thickBot="1">
      <c r="A124" s="135"/>
      <c r="B124" s="71" t="s">
        <v>140</v>
      </c>
      <c r="C124" s="150"/>
      <c r="D124" s="150"/>
      <c r="E124" s="150"/>
      <c r="F124" s="150"/>
      <c r="G124" s="150"/>
      <c r="H124" s="150"/>
      <c r="I124" s="150"/>
      <c r="J124" s="152"/>
    </row>
    <row r="125" spans="1:10" ht="15.75" thickBot="1">
      <c r="A125" s="51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1.5" thickBot="1">
      <c r="A126" s="51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34">
        <v>86</v>
      </c>
      <c r="B127" s="12" t="s">
        <v>14</v>
      </c>
      <c r="C127" s="149">
        <f>C129+C131</f>
        <v>10339.6036288</v>
      </c>
      <c r="D127" s="149">
        <f aca="true" t="shared" si="37" ref="D127:I127">D129+D131</f>
        <v>839.8</v>
      </c>
      <c r="E127" s="149">
        <f t="shared" si="37"/>
        <v>1488</v>
      </c>
      <c r="F127" s="149">
        <f t="shared" si="37"/>
        <v>1886.7</v>
      </c>
      <c r="G127" s="149">
        <f t="shared" si="37"/>
        <v>1962.1680000000001</v>
      </c>
      <c r="H127" s="149">
        <f t="shared" si="37"/>
        <v>2040.6547200000002</v>
      </c>
      <c r="I127" s="149">
        <f t="shared" si="37"/>
        <v>2122.2809088000004</v>
      </c>
      <c r="J127" s="136" t="s">
        <v>96</v>
      </c>
    </row>
    <row r="128" spans="1:10" ht="66" customHeight="1" thickBot="1">
      <c r="A128" s="135"/>
      <c r="B128" s="69" t="s">
        <v>141</v>
      </c>
      <c r="C128" s="150"/>
      <c r="D128" s="150"/>
      <c r="E128" s="150"/>
      <c r="F128" s="150"/>
      <c r="G128" s="150"/>
      <c r="H128" s="150"/>
      <c r="I128" s="150"/>
      <c r="J128" s="137"/>
    </row>
    <row r="129" spans="1:10" ht="15.75" thickBot="1">
      <c r="A129" s="51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1.5" thickBot="1">
      <c r="A130" s="51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51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1.5" thickBot="1">
      <c r="A132" s="51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8">
        <v>91</v>
      </c>
      <c r="B133" s="26" t="s">
        <v>37</v>
      </c>
      <c r="C133" s="132">
        <f>C135+C137</f>
        <v>10339.6036288</v>
      </c>
      <c r="D133" s="132">
        <f aca="true" t="shared" si="39" ref="D133:I133">D135+D137</f>
        <v>839.8</v>
      </c>
      <c r="E133" s="132">
        <f t="shared" si="39"/>
        <v>1488</v>
      </c>
      <c r="F133" s="132">
        <f t="shared" si="39"/>
        <v>1886.7</v>
      </c>
      <c r="G133" s="132">
        <f t="shared" si="39"/>
        <v>1962.1680000000001</v>
      </c>
      <c r="H133" s="132">
        <f t="shared" si="39"/>
        <v>2040.6547200000002</v>
      </c>
      <c r="I133" s="132">
        <f t="shared" si="39"/>
        <v>2122.2809088000004</v>
      </c>
      <c r="J133" s="136"/>
    </row>
    <row r="134" spans="1:10" s="34" customFormat="1" ht="47.25" customHeight="1" thickBot="1">
      <c r="A134" s="139"/>
      <c r="B134" s="71" t="s">
        <v>142</v>
      </c>
      <c r="C134" s="133"/>
      <c r="D134" s="133"/>
      <c r="E134" s="133"/>
      <c r="F134" s="133"/>
      <c r="G134" s="133"/>
      <c r="H134" s="133"/>
      <c r="I134" s="133"/>
      <c r="J134" s="137"/>
    </row>
    <row r="135" spans="1:10" s="34" customFormat="1" ht="15.75" thickBot="1">
      <c r="A135" s="52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1.5" thickBot="1">
      <c r="A136" s="52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52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1.5" thickBot="1">
      <c r="A138" s="52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8">
        <v>96</v>
      </c>
      <c r="B139" s="26" t="s">
        <v>38</v>
      </c>
      <c r="C139" s="132">
        <f>C141+C143</f>
        <v>0</v>
      </c>
      <c r="D139" s="132">
        <f aca="true" t="shared" si="40" ref="D139:I139">D141+D143</f>
        <v>0</v>
      </c>
      <c r="E139" s="132">
        <f t="shared" si="40"/>
        <v>0</v>
      </c>
      <c r="F139" s="132">
        <f t="shared" si="40"/>
        <v>0</v>
      </c>
      <c r="G139" s="132">
        <f t="shared" si="40"/>
        <v>0</v>
      </c>
      <c r="H139" s="132">
        <f t="shared" si="40"/>
        <v>0</v>
      </c>
      <c r="I139" s="132">
        <f t="shared" si="40"/>
        <v>0</v>
      </c>
      <c r="J139" s="136"/>
    </row>
    <row r="140" spans="1:10" s="34" customFormat="1" ht="96.75" customHeight="1" thickBot="1">
      <c r="A140" s="139"/>
      <c r="B140" s="71" t="s">
        <v>143</v>
      </c>
      <c r="C140" s="133"/>
      <c r="D140" s="133"/>
      <c r="E140" s="133"/>
      <c r="F140" s="133"/>
      <c r="G140" s="133"/>
      <c r="H140" s="133"/>
      <c r="I140" s="133"/>
      <c r="J140" s="137"/>
    </row>
    <row r="141" spans="1:10" s="34" customFormat="1" ht="15.75" thickBot="1">
      <c r="A141" s="52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1.5" thickBot="1">
      <c r="A142" s="52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52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1.5" thickBot="1">
      <c r="A144" s="52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34">
        <v>101</v>
      </c>
      <c r="B145" s="12" t="s">
        <v>26</v>
      </c>
      <c r="C145" s="149">
        <f>C147+C149</f>
        <v>1192.3</v>
      </c>
      <c r="D145" s="149">
        <f aca="true" t="shared" si="41" ref="D145:I145">D147+D149</f>
        <v>1192.3</v>
      </c>
      <c r="E145" s="149">
        <f t="shared" si="41"/>
        <v>0</v>
      </c>
      <c r="F145" s="149">
        <f t="shared" si="41"/>
        <v>0</v>
      </c>
      <c r="G145" s="149">
        <f t="shared" si="41"/>
        <v>0</v>
      </c>
      <c r="H145" s="149">
        <f t="shared" si="41"/>
        <v>0</v>
      </c>
      <c r="I145" s="149">
        <f t="shared" si="41"/>
        <v>0</v>
      </c>
      <c r="J145" s="28"/>
    </row>
    <row r="146" spans="1:10" s="34" customFormat="1" ht="63" customHeight="1" thickBot="1">
      <c r="A146" s="135"/>
      <c r="B146" s="71" t="s">
        <v>144</v>
      </c>
      <c r="C146" s="150"/>
      <c r="D146" s="150"/>
      <c r="E146" s="150"/>
      <c r="F146" s="150"/>
      <c r="G146" s="150"/>
      <c r="H146" s="150"/>
      <c r="I146" s="150"/>
      <c r="J146" s="33" t="s">
        <v>97</v>
      </c>
    </row>
    <row r="147" spans="1:10" s="34" customFormat="1" ht="16.5" customHeight="1" thickBot="1">
      <c r="A147" s="51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51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51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51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51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5.75" thickBot="1">
      <c r="A152" s="51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1.5" thickBot="1">
      <c r="A153" s="51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5.75" thickBot="1">
      <c r="A154" s="51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1.5" thickBot="1">
      <c r="A155" s="51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8">
        <v>111</v>
      </c>
      <c r="B156" s="26" t="s">
        <v>44</v>
      </c>
      <c r="C156" s="132">
        <f aca="true" t="shared" si="43" ref="C156:H156">C161+C163+C159</f>
        <v>0</v>
      </c>
      <c r="D156" s="132">
        <f>D158+D165+D172</f>
        <v>1830.5</v>
      </c>
      <c r="E156" s="132">
        <f>E158+E165+E172</f>
        <v>4410.3</v>
      </c>
      <c r="F156" s="132">
        <f t="shared" si="43"/>
        <v>0</v>
      </c>
      <c r="G156" s="132">
        <f t="shared" si="43"/>
        <v>0</v>
      </c>
      <c r="H156" s="132">
        <f t="shared" si="43"/>
        <v>0</v>
      </c>
      <c r="I156" s="132">
        <f>I161+I163+I159+I165</f>
        <v>0</v>
      </c>
      <c r="J156" s="136" t="s">
        <v>99</v>
      </c>
    </row>
    <row r="157" spans="1:10" s="34" customFormat="1" ht="65.25" customHeight="1" thickBot="1">
      <c r="A157" s="139"/>
      <c r="B157" s="71" t="s">
        <v>76</v>
      </c>
      <c r="C157" s="133"/>
      <c r="D157" s="133"/>
      <c r="E157" s="133"/>
      <c r="F157" s="133"/>
      <c r="G157" s="133"/>
      <c r="H157" s="133"/>
      <c r="I157" s="133"/>
      <c r="J157" s="137"/>
    </row>
    <row r="158" spans="1:10" s="34" customFormat="1" ht="32.25" customHeight="1" thickBot="1">
      <c r="A158" s="52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5.75" thickBot="1">
      <c r="A159" s="52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1.5" thickBot="1">
      <c r="A160" s="52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5.75" thickBot="1">
      <c r="A161" s="52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1.5" thickBot="1">
      <c r="A162" s="52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52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1.5" thickBot="1">
      <c r="A164" s="52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52">
        <v>119</v>
      </c>
      <c r="B165" s="73" t="s">
        <v>51</v>
      </c>
      <c r="C165" s="97">
        <f t="shared" si="44"/>
        <v>6240.8</v>
      </c>
      <c r="D165" s="97">
        <f>D170</f>
        <v>1830.5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5.75" thickBot="1">
      <c r="A166" s="52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1.5" thickBot="1">
      <c r="A167" s="52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5.75" thickBot="1">
      <c r="A168" s="52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1.5" thickBot="1">
      <c r="A169" s="52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3" s="34" customFormat="1" ht="21" customHeight="1" thickBot="1">
      <c r="A170" s="52">
        <v>124</v>
      </c>
      <c r="B170" s="20" t="s">
        <v>6</v>
      </c>
      <c r="C170" s="97">
        <f t="shared" si="44"/>
        <v>6240.8</v>
      </c>
      <c r="D170" s="36">
        <f>4614.8+K170+M170</f>
        <v>1830.5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</row>
    <row r="171" spans="1:13" s="34" customFormat="1" ht="31.5" thickBot="1">
      <c r="A171" s="52">
        <v>125</v>
      </c>
      <c r="B171" s="71" t="s">
        <v>25</v>
      </c>
      <c r="C171" s="97">
        <f t="shared" si="44"/>
        <v>5022.9</v>
      </c>
      <c r="D171" s="36">
        <f>3400+K171+M171</f>
        <v>612.5999999999999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</row>
    <row r="172" spans="1:10" s="34" customFormat="1" ht="50.25" customHeight="1" thickBot="1">
      <c r="A172" s="52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5.75" thickBot="1">
      <c r="A173" s="52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1.5" thickBot="1">
      <c r="A174" s="52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5.75" thickBot="1">
      <c r="A175" s="52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1.5" thickBot="1">
      <c r="A176" s="52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52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1.5" thickBot="1">
      <c r="A178" s="52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8">
        <v>133</v>
      </c>
      <c r="B179" s="26" t="s">
        <v>49</v>
      </c>
      <c r="C179" s="132">
        <f aca="true" t="shared" si="45" ref="C179:I179">C183+C185+C181</f>
        <v>0</v>
      </c>
      <c r="D179" s="132">
        <f t="shared" si="45"/>
        <v>0</v>
      </c>
      <c r="E179" s="132">
        <f t="shared" si="45"/>
        <v>0</v>
      </c>
      <c r="F179" s="132">
        <f t="shared" si="45"/>
        <v>0</v>
      </c>
      <c r="G179" s="132">
        <f t="shared" si="45"/>
        <v>0</v>
      </c>
      <c r="H179" s="132">
        <f t="shared" si="45"/>
        <v>0</v>
      </c>
      <c r="I179" s="132">
        <f t="shared" si="45"/>
        <v>0</v>
      </c>
      <c r="J179" s="136" t="s">
        <v>100</v>
      </c>
    </row>
    <row r="180" spans="1:10" s="34" customFormat="1" ht="34.5" customHeight="1" thickBot="1">
      <c r="A180" s="139"/>
      <c r="B180" s="71" t="s">
        <v>67</v>
      </c>
      <c r="C180" s="133"/>
      <c r="D180" s="133"/>
      <c r="E180" s="133"/>
      <c r="F180" s="133"/>
      <c r="G180" s="133"/>
      <c r="H180" s="133"/>
      <c r="I180" s="133"/>
      <c r="J180" s="137"/>
    </row>
    <row r="181" spans="1:10" s="34" customFormat="1" ht="15.75" thickBot="1">
      <c r="A181" s="52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52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52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52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52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52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1.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52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0.7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1.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8">
        <v>148</v>
      </c>
      <c r="B195" s="66" t="s">
        <v>64</v>
      </c>
      <c r="C195" s="132">
        <f aca="true" t="shared" si="49" ref="C195:I195">C197+C199</f>
        <v>1500</v>
      </c>
      <c r="D195" s="132">
        <f t="shared" si="49"/>
        <v>1500</v>
      </c>
      <c r="E195" s="132">
        <f t="shared" si="49"/>
        <v>0</v>
      </c>
      <c r="F195" s="132">
        <f t="shared" si="49"/>
        <v>0</v>
      </c>
      <c r="G195" s="132">
        <f t="shared" si="49"/>
        <v>0</v>
      </c>
      <c r="H195" s="132">
        <f t="shared" si="49"/>
        <v>0</v>
      </c>
      <c r="I195" s="132">
        <f t="shared" si="49"/>
        <v>0</v>
      </c>
      <c r="J195" s="136" t="s">
        <v>103</v>
      </c>
    </row>
    <row r="196" spans="1:10" s="34" customFormat="1" ht="99.75" customHeight="1" thickBot="1">
      <c r="A196" s="139"/>
      <c r="B196" s="71" t="s">
        <v>154</v>
      </c>
      <c r="C196" s="133"/>
      <c r="D196" s="133"/>
      <c r="E196" s="133"/>
      <c r="F196" s="133"/>
      <c r="G196" s="133"/>
      <c r="H196" s="133"/>
      <c r="I196" s="133"/>
      <c r="J196" s="137"/>
    </row>
    <row r="197" spans="1:10" s="34" customFormat="1" ht="15.75" thickBot="1">
      <c r="A197" s="65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1.5" thickBot="1">
      <c r="A198" s="65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65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1.5" thickBot="1">
      <c r="A200" s="65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8">
        <v>148</v>
      </c>
      <c r="B201" s="66" t="s">
        <v>65</v>
      </c>
      <c r="C201" s="132">
        <f aca="true" t="shared" si="50" ref="C201:I201">C203+C205</f>
        <v>577.8</v>
      </c>
      <c r="D201" s="132">
        <f t="shared" si="50"/>
        <v>185.1</v>
      </c>
      <c r="E201" s="132">
        <f t="shared" si="50"/>
        <v>192.5</v>
      </c>
      <c r="F201" s="132">
        <f t="shared" si="50"/>
        <v>200.2</v>
      </c>
      <c r="G201" s="132">
        <f t="shared" si="50"/>
        <v>0</v>
      </c>
      <c r="H201" s="132">
        <f t="shared" si="50"/>
        <v>0</v>
      </c>
      <c r="I201" s="132">
        <f t="shared" si="50"/>
        <v>0</v>
      </c>
      <c r="J201" s="136" t="s">
        <v>103</v>
      </c>
    </row>
    <row r="202" spans="1:10" s="34" customFormat="1" ht="79.5" customHeight="1" thickBot="1">
      <c r="A202" s="139"/>
      <c r="B202" s="71" t="s">
        <v>66</v>
      </c>
      <c r="C202" s="133"/>
      <c r="D202" s="133"/>
      <c r="E202" s="133"/>
      <c r="F202" s="133"/>
      <c r="G202" s="133"/>
      <c r="H202" s="133"/>
      <c r="I202" s="133"/>
      <c r="J202" s="137"/>
    </row>
    <row r="203" spans="1:10" s="34" customFormat="1" ht="15.75" thickBot="1">
      <c r="A203" s="67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1.5" thickBot="1">
      <c r="A204" s="67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67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1.5" thickBot="1">
      <c r="A206" s="67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51">
        <v>153</v>
      </c>
      <c r="B207" s="158" t="s">
        <v>73</v>
      </c>
      <c r="C207" s="159"/>
      <c r="D207" s="159"/>
      <c r="E207" s="159"/>
      <c r="F207" s="159"/>
      <c r="G207" s="159"/>
      <c r="H207" s="159"/>
      <c r="I207" s="159"/>
      <c r="J207" s="160"/>
    </row>
    <row r="208" spans="1:10" s="34" customFormat="1" ht="15.75" thickBot="1">
      <c r="A208" s="51">
        <v>154</v>
      </c>
      <c r="B208" s="8" t="s">
        <v>9</v>
      </c>
      <c r="C208" s="22">
        <f>C209+C211</f>
        <v>141083.75755866116</v>
      </c>
      <c r="D208" s="22">
        <f aca="true" t="shared" si="51" ref="D208:I208">D209+D211</f>
        <v>24710.9</v>
      </c>
      <c r="E208" s="22">
        <f t="shared" si="51"/>
        <v>23367.252</v>
      </c>
      <c r="F208" s="22">
        <f>F209+F211+F239</f>
        <v>22016.246079999997</v>
      </c>
      <c r="G208" s="22">
        <f t="shared" si="51"/>
        <v>22753.023923200002</v>
      </c>
      <c r="H208" s="22">
        <f t="shared" si="51"/>
        <v>23651.144880128002</v>
      </c>
      <c r="I208" s="22">
        <f t="shared" si="51"/>
        <v>24585.190675333124</v>
      </c>
      <c r="J208" s="28"/>
    </row>
    <row r="209" spans="1:10" s="34" customFormat="1" ht="15.75" thickBot="1">
      <c r="A209" s="51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1.5" thickBot="1">
      <c r="A210" s="51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5.75" thickBot="1">
      <c r="A211" s="51">
        <v>157</v>
      </c>
      <c r="B211" s="8" t="s">
        <v>6</v>
      </c>
      <c r="C211" s="21">
        <f>C219+C223+C226+C232+C237+C249+C260</f>
        <v>141083.75755866116</v>
      </c>
      <c r="D211" s="35">
        <f aca="true" t="shared" si="53" ref="D211:I212">D219+D223+D226+D232+D237+D249+D255+D260</f>
        <v>24710.9</v>
      </c>
      <c r="E211" s="35">
        <f t="shared" si="53"/>
        <v>23367.252</v>
      </c>
      <c r="F211" s="35">
        <f t="shared" si="53"/>
        <v>22016.246079999997</v>
      </c>
      <c r="G211" s="35">
        <f t="shared" si="53"/>
        <v>22753.023923200002</v>
      </c>
      <c r="H211" s="35">
        <f t="shared" si="53"/>
        <v>23651.144880128002</v>
      </c>
      <c r="I211" s="35">
        <f t="shared" si="53"/>
        <v>24585.190675333124</v>
      </c>
      <c r="J211" s="28"/>
    </row>
    <row r="212" spans="1:10" s="34" customFormat="1" ht="31.5" thickBot="1">
      <c r="A212" s="51">
        <v>158</v>
      </c>
      <c r="B212" s="69" t="s">
        <v>25</v>
      </c>
      <c r="C212" s="21">
        <f>C220+C224+C227+C233+C238+C246+C250+C261</f>
        <v>141083.75755866116</v>
      </c>
      <c r="D212" s="35">
        <f t="shared" si="53"/>
        <v>24710.9</v>
      </c>
      <c r="E212" s="35">
        <f t="shared" si="53"/>
        <v>23367.252</v>
      </c>
      <c r="F212" s="35">
        <f t="shared" si="53"/>
        <v>22016.246079999997</v>
      </c>
      <c r="G212" s="35">
        <f t="shared" si="53"/>
        <v>22753.023923200002</v>
      </c>
      <c r="H212" s="35">
        <f t="shared" si="53"/>
        <v>23651.144880128002</v>
      </c>
      <c r="I212" s="35">
        <f t="shared" si="53"/>
        <v>24585.190675333124</v>
      </c>
      <c r="J212" s="28"/>
    </row>
    <row r="213" spans="1:10" s="34" customFormat="1" ht="16.5" customHeight="1" hidden="1" thickBot="1">
      <c r="A213" s="51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51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51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51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5.75" thickBot="1">
      <c r="A217" s="51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1.5" thickBot="1">
      <c r="A218" s="51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5.75" thickBot="1">
      <c r="A219" s="51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1.5" thickBot="1">
      <c r="A220" s="51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">
      <c r="A221" s="134">
        <v>164</v>
      </c>
      <c r="B221" s="12" t="s">
        <v>15</v>
      </c>
      <c r="C221" s="128">
        <f aca="true" t="shared" si="56" ref="C221:I221">C223</f>
        <v>0</v>
      </c>
      <c r="D221" s="128">
        <f t="shared" si="56"/>
        <v>0</v>
      </c>
      <c r="E221" s="128">
        <f t="shared" si="56"/>
        <v>0</v>
      </c>
      <c r="F221" s="128">
        <f t="shared" si="56"/>
        <v>0</v>
      </c>
      <c r="G221" s="128">
        <f t="shared" si="56"/>
        <v>0</v>
      </c>
      <c r="H221" s="128">
        <f t="shared" si="56"/>
        <v>0</v>
      </c>
      <c r="I221" s="128">
        <f t="shared" si="56"/>
        <v>0</v>
      </c>
      <c r="J221" s="151" t="s">
        <v>105</v>
      </c>
    </row>
    <row r="222" spans="1:10" s="34" customFormat="1" ht="47.25" thickBot="1">
      <c r="A222" s="135"/>
      <c r="B222" s="71" t="s">
        <v>147</v>
      </c>
      <c r="C222" s="129"/>
      <c r="D222" s="129"/>
      <c r="E222" s="129"/>
      <c r="F222" s="129"/>
      <c r="G222" s="129"/>
      <c r="H222" s="129"/>
      <c r="I222" s="129"/>
      <c r="J222" s="152"/>
    </row>
    <row r="223" spans="1:10" s="34" customFormat="1" ht="15.75" thickBot="1">
      <c r="A223" s="51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1.5" thickBot="1">
      <c r="A224" s="51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1.5" thickBot="1">
      <c r="A225" s="51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5.75" thickBot="1">
      <c r="A226" s="51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1.5" thickBot="1">
      <c r="A227" s="51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">
      <c r="A228" s="134">
        <v>170</v>
      </c>
      <c r="B228" s="12" t="s">
        <v>16</v>
      </c>
      <c r="C228" s="128">
        <f>C230+C232</f>
        <v>900</v>
      </c>
      <c r="D228" s="128">
        <f aca="true" t="shared" si="58" ref="D228:I228">D230+D232</f>
        <v>0</v>
      </c>
      <c r="E228" s="128">
        <f t="shared" si="58"/>
        <v>0</v>
      </c>
      <c r="F228" s="128">
        <f t="shared" si="58"/>
        <v>0</v>
      </c>
      <c r="G228" s="128">
        <f t="shared" si="58"/>
        <v>300</v>
      </c>
      <c r="H228" s="128">
        <f t="shared" si="58"/>
        <v>300</v>
      </c>
      <c r="I228" s="128">
        <f t="shared" si="58"/>
        <v>300</v>
      </c>
      <c r="J228" s="151" t="s">
        <v>106</v>
      </c>
    </row>
    <row r="229" spans="1:10" ht="63" thickBot="1">
      <c r="A229" s="135"/>
      <c r="B229" s="69" t="s">
        <v>148</v>
      </c>
      <c r="C229" s="129"/>
      <c r="D229" s="129"/>
      <c r="E229" s="129"/>
      <c r="F229" s="129"/>
      <c r="G229" s="129"/>
      <c r="H229" s="129"/>
      <c r="I229" s="129"/>
      <c r="J229" s="152"/>
    </row>
    <row r="230" spans="1:10" ht="15.75" thickBot="1">
      <c r="A230" s="51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1.5" thickBot="1">
      <c r="A231" s="134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5.75" thickBot="1">
      <c r="A232" s="135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1.5" thickBot="1">
      <c r="A233" s="51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51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5.75" thickBot="1">
      <c r="A235" s="51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1.5" thickBot="1">
      <c r="A236" s="51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5.75" thickBot="1">
      <c r="A237" s="51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1.5" thickBot="1">
      <c r="A238" s="51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8">
        <v>179</v>
      </c>
      <c r="B239" s="26" t="s">
        <v>47</v>
      </c>
      <c r="C239" s="161">
        <f>C243+C245+C241</f>
        <v>0</v>
      </c>
      <c r="D239" s="161">
        <f aca="true" t="shared" si="62" ref="D239:I239">D243+D245+D241</f>
        <v>0</v>
      </c>
      <c r="E239" s="161">
        <f t="shared" si="62"/>
        <v>0</v>
      </c>
      <c r="F239" s="161">
        <f t="shared" si="62"/>
        <v>0</v>
      </c>
      <c r="G239" s="161">
        <f>G243+G245+G241</f>
        <v>0</v>
      </c>
      <c r="H239" s="161">
        <f t="shared" si="62"/>
        <v>0</v>
      </c>
      <c r="I239" s="161">
        <f t="shared" si="62"/>
        <v>0</v>
      </c>
      <c r="J239" s="136" t="s">
        <v>108</v>
      </c>
    </row>
    <row r="240" spans="1:10" s="34" customFormat="1" ht="52.5" customHeight="1" thickBot="1">
      <c r="A240" s="139"/>
      <c r="B240" s="71" t="s">
        <v>48</v>
      </c>
      <c r="C240" s="162"/>
      <c r="D240" s="162"/>
      <c r="E240" s="162"/>
      <c r="F240" s="162"/>
      <c r="G240" s="162"/>
      <c r="H240" s="162"/>
      <c r="I240" s="162"/>
      <c r="J240" s="137"/>
    </row>
    <row r="241" spans="1:10" s="34" customFormat="1" ht="15.75" thickBot="1">
      <c r="A241" s="52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1.5" thickBot="1">
      <c r="A242" s="52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5.75" thickBot="1">
      <c r="A243" s="52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52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52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8">
        <v>186</v>
      </c>
      <c r="B247" s="26" t="s">
        <v>58</v>
      </c>
      <c r="C247" s="132">
        <f>SUM(D247:I248)</f>
        <v>1832.69112026112</v>
      </c>
      <c r="D247" s="132">
        <f aca="true" t="shared" si="64" ref="D247:I247">D249</f>
        <v>276.3</v>
      </c>
      <c r="E247" s="132">
        <f t="shared" si="64"/>
        <v>287.35200000000003</v>
      </c>
      <c r="F247" s="132">
        <f t="shared" si="64"/>
        <v>298.84608000000003</v>
      </c>
      <c r="G247" s="132">
        <f t="shared" si="64"/>
        <v>310.7999232</v>
      </c>
      <c r="H247" s="132">
        <f t="shared" si="64"/>
        <v>323.231920128</v>
      </c>
      <c r="I247" s="132">
        <f t="shared" si="64"/>
        <v>336.16119693312004</v>
      </c>
      <c r="J247" s="136" t="s">
        <v>109</v>
      </c>
    </row>
    <row r="248" spans="1:10" s="34" customFormat="1" ht="84" customHeight="1" thickBot="1">
      <c r="A248" s="139"/>
      <c r="B248" s="71" t="s">
        <v>150</v>
      </c>
      <c r="C248" s="133"/>
      <c r="D248" s="133"/>
      <c r="E248" s="133"/>
      <c r="F248" s="133"/>
      <c r="G248" s="133"/>
      <c r="H248" s="133"/>
      <c r="I248" s="133"/>
      <c r="J248" s="137"/>
    </row>
    <row r="249" spans="1:10" s="34" customFormat="1" ht="15.75" thickBot="1">
      <c r="A249" s="58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1.5" thickBot="1">
      <c r="A250" s="58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" hidden="1">
      <c r="A251" s="134">
        <v>170</v>
      </c>
      <c r="B251" s="12" t="s">
        <v>78</v>
      </c>
      <c r="C251" s="128">
        <f>C253+C255</f>
        <v>0</v>
      </c>
      <c r="D251" s="128">
        <f aca="true" t="shared" si="66" ref="D251:I251">D253+D255</f>
        <v>0</v>
      </c>
      <c r="E251" s="128">
        <f t="shared" si="66"/>
        <v>0</v>
      </c>
      <c r="F251" s="128">
        <f t="shared" si="66"/>
        <v>0</v>
      </c>
      <c r="G251" s="128">
        <f t="shared" si="66"/>
        <v>0</v>
      </c>
      <c r="H251" s="128">
        <f t="shared" si="66"/>
        <v>0</v>
      </c>
      <c r="I251" s="128">
        <f t="shared" si="66"/>
        <v>0</v>
      </c>
      <c r="J251" s="151"/>
    </row>
    <row r="252" spans="1:10" ht="47.25" hidden="1" thickBot="1">
      <c r="A252" s="135"/>
      <c r="B252" s="69" t="s">
        <v>79</v>
      </c>
      <c r="C252" s="129"/>
      <c r="D252" s="129"/>
      <c r="E252" s="129"/>
      <c r="F252" s="129"/>
      <c r="G252" s="129"/>
      <c r="H252" s="129"/>
      <c r="I252" s="129"/>
      <c r="J252" s="152"/>
    </row>
    <row r="253" spans="1:10" ht="15.75" hidden="1" thickBot="1">
      <c r="A253" s="84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1.5" hidden="1" thickBot="1">
      <c r="A254" s="134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5.75" hidden="1" thickBot="1">
      <c r="A255" s="135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1.5" hidden="1" thickBot="1">
      <c r="A256" s="84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07">
        <v>159</v>
      </c>
      <c r="B257" s="115" t="s">
        <v>157</v>
      </c>
      <c r="C257" s="116">
        <f>C258+C260</f>
        <v>7975.0630783999995</v>
      </c>
      <c r="D257" s="116">
        <f aca="true" t="shared" si="68" ref="D257:I257">D258+D260</f>
        <v>396.7</v>
      </c>
      <c r="E257" s="116">
        <f t="shared" si="68"/>
        <v>1259.2</v>
      </c>
      <c r="F257" s="116">
        <f t="shared" si="68"/>
        <v>1488.1</v>
      </c>
      <c r="G257" s="116">
        <f t="shared" si="68"/>
        <v>1547.624</v>
      </c>
      <c r="H257" s="116">
        <f t="shared" si="68"/>
        <v>1609.52896</v>
      </c>
      <c r="I257" s="116">
        <f t="shared" si="68"/>
        <v>1673.9101184</v>
      </c>
      <c r="J257" s="28"/>
    </row>
    <row r="258" spans="1:10" s="34" customFormat="1" ht="15.75" thickBot="1">
      <c r="A258" s="107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1.5" thickBot="1">
      <c r="A259" s="107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5.75" thickBot="1">
      <c r="A260" s="107">
        <v>162</v>
      </c>
      <c r="B260" s="117" t="s">
        <v>12</v>
      </c>
      <c r="C260" s="116">
        <f>D260+E260+F260+G260+H260+I260</f>
        <v>7975.0630783999995</v>
      </c>
      <c r="D260" s="118">
        <f aca="true" t="shared" si="69" ref="D260:I260">D261</f>
        <v>396.7</v>
      </c>
      <c r="E260" s="118">
        <f t="shared" si="69"/>
        <v>1259.2</v>
      </c>
      <c r="F260" s="118">
        <f t="shared" si="69"/>
        <v>1488.1</v>
      </c>
      <c r="G260" s="118">
        <f t="shared" si="69"/>
        <v>1547.624</v>
      </c>
      <c r="H260" s="118">
        <f t="shared" si="69"/>
        <v>1609.52896</v>
      </c>
      <c r="I260" s="118">
        <f t="shared" si="69"/>
        <v>1673.9101184</v>
      </c>
      <c r="J260" s="28"/>
      <c r="K260" s="34">
        <v>11</v>
      </c>
    </row>
    <row r="261" spans="1:11" s="34" customFormat="1" ht="31.5" thickBot="1">
      <c r="A261" s="107">
        <v>163</v>
      </c>
      <c r="B261" s="119" t="s">
        <v>25</v>
      </c>
      <c r="C261" s="116">
        <f>D261+E261+F261+G261+H261+I261</f>
        <v>7975.0630783999995</v>
      </c>
      <c r="D261" s="118">
        <v>396.7</v>
      </c>
      <c r="E261" s="118">
        <v>1259.2</v>
      </c>
      <c r="F261" s="118">
        <v>1488.1</v>
      </c>
      <c r="G261" s="118">
        <f>F261*1.04</f>
        <v>1547.624</v>
      </c>
      <c r="H261" s="118">
        <f>G261*1.04</f>
        <v>1609.52896</v>
      </c>
      <c r="I261" s="118">
        <f>H261*1.04</f>
        <v>1673.9101184</v>
      </c>
      <c r="J261" s="28"/>
      <c r="K261" s="34">
        <v>11</v>
      </c>
    </row>
    <row r="262" spans="1:10" ht="47.25" customHeight="1" thickBot="1">
      <c r="A262" s="51">
        <v>189</v>
      </c>
      <c r="B262" s="163" t="s">
        <v>72</v>
      </c>
      <c r="C262" s="164"/>
      <c r="D262" s="164"/>
      <c r="E262" s="164"/>
      <c r="F262" s="164"/>
      <c r="G262" s="164"/>
      <c r="H262" s="164"/>
      <c r="I262" s="164"/>
      <c r="J262" s="165"/>
    </row>
    <row r="263" spans="1:10" ht="15.75" thickBot="1">
      <c r="A263" s="51">
        <v>190</v>
      </c>
      <c r="B263" s="8" t="s">
        <v>9</v>
      </c>
      <c r="C263" s="17">
        <f>C264+C266</f>
        <v>67790.3964087808</v>
      </c>
      <c r="D263" s="17">
        <f aca="true" t="shared" si="70" ref="D263:I263">D264+D266</f>
        <v>14085.3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5.75" thickBot="1">
      <c r="A264" s="51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51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5.75" thickBot="1">
      <c r="A266" s="51">
        <v>193</v>
      </c>
      <c r="B266" s="8" t="s">
        <v>6</v>
      </c>
      <c r="C266" s="17">
        <f>C280+C284+C289+C294+C314</f>
        <v>30012.0802103808</v>
      </c>
      <c r="D266" s="36">
        <f aca="true" t="shared" si="72" ref="D266:I266">D280+D284+D289+D294+D314</f>
        <v>8038.3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51">
        <v>194</v>
      </c>
      <c r="B267" s="69" t="s">
        <v>25</v>
      </c>
      <c r="C267" s="17">
        <f>C281+C285+C290+C295+C315</f>
        <v>24898.368916776955</v>
      </c>
      <c r="D267" s="36">
        <f aca="true" t="shared" si="73" ref="D267:I267">D281+D285+D288+D295+D315</f>
        <v>7306.2</v>
      </c>
      <c r="E267" s="36">
        <f t="shared" si="73"/>
        <v>4289.616</v>
      </c>
      <c r="F267" s="36">
        <f t="shared" si="73"/>
        <v>4461.26064</v>
      </c>
      <c r="G267" s="36">
        <f t="shared" si="73"/>
        <v>2832.2950656</v>
      </c>
      <c r="H267" s="36">
        <f t="shared" si="73"/>
        <v>2945.5868682239998</v>
      </c>
      <c r="I267" s="36">
        <f t="shared" si="73"/>
        <v>3063.41034295296</v>
      </c>
      <c r="J267" s="28"/>
    </row>
    <row r="268" spans="1:10" ht="16.5" customHeight="1" hidden="1" thickBot="1">
      <c r="A268" s="51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51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51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34"/>
      <c r="B271" s="12" t="s">
        <v>17</v>
      </c>
      <c r="C271" s="166"/>
      <c r="D271" s="166"/>
      <c r="E271" s="166"/>
      <c r="F271" s="166"/>
      <c r="G271" s="166"/>
      <c r="H271" s="166"/>
      <c r="I271" s="166"/>
      <c r="J271" s="151"/>
    </row>
    <row r="272" spans="1:10" ht="79.5" customHeight="1" hidden="1" thickBot="1">
      <c r="A272" s="135"/>
      <c r="B272" s="19" t="s">
        <v>18</v>
      </c>
      <c r="C272" s="167"/>
      <c r="D272" s="167"/>
      <c r="E272" s="167"/>
      <c r="F272" s="167"/>
      <c r="G272" s="167"/>
      <c r="H272" s="167"/>
      <c r="I272" s="167"/>
      <c r="J272" s="152"/>
    </row>
    <row r="273" spans="1:10" ht="16.5" customHeight="1" hidden="1" thickBot="1">
      <c r="A273" s="51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51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51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51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51">
        <v>195</v>
      </c>
      <c r="B277" s="70" t="s">
        <v>30</v>
      </c>
      <c r="C277" s="17">
        <f>C278+C280</f>
        <v>56306.49786240001</v>
      </c>
      <c r="D277" s="17">
        <f aca="true" t="shared" si="74" ref="D277:I277">D278+D280</f>
        <v>8488.8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5.75" thickBot="1">
      <c r="A278" s="51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51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0" ht="15.75" thickBot="1">
      <c r="A280" s="51">
        <v>198</v>
      </c>
      <c r="B280" s="8" t="s">
        <v>12</v>
      </c>
      <c r="C280" s="17">
        <f>D280+E280+F280+G280+H280+I280</f>
        <v>20626.781664</v>
      </c>
      <c r="D280" s="18">
        <v>3109.7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</row>
    <row r="281" spans="1:10" ht="31.5" customHeight="1" thickBot="1">
      <c r="A281" s="51">
        <v>199</v>
      </c>
      <c r="B281" s="69" t="s">
        <v>25</v>
      </c>
      <c r="C281" s="17">
        <f>D281+E281+F281+G281+H281+I281</f>
        <v>16701.16891677696</v>
      </c>
      <c r="D281" s="18">
        <v>2517.9</v>
      </c>
      <c r="E281" s="18">
        <f t="shared" si="75"/>
        <v>2618.616</v>
      </c>
      <c r="F281" s="18">
        <f t="shared" si="75"/>
        <v>2723.36064</v>
      </c>
      <c r="G281" s="18">
        <f t="shared" si="75"/>
        <v>2832.2950656</v>
      </c>
      <c r="H281" s="18">
        <f t="shared" si="75"/>
        <v>2945.5868682239998</v>
      </c>
      <c r="I281" s="18">
        <f t="shared" si="75"/>
        <v>3063.41034295296</v>
      </c>
      <c r="J281" s="28"/>
    </row>
    <row r="282" spans="1:10" ht="15">
      <c r="A282" s="134">
        <v>200</v>
      </c>
      <c r="B282" s="12" t="s">
        <v>15</v>
      </c>
      <c r="C282" s="149">
        <f>C284</f>
        <v>4862.1</v>
      </c>
      <c r="D282" s="149">
        <f>D284</f>
        <v>2496.5</v>
      </c>
      <c r="E282" s="149">
        <f>E284</f>
        <v>1159.6</v>
      </c>
      <c r="F282" s="149">
        <f>F284</f>
        <v>1206</v>
      </c>
      <c r="G282" s="149">
        <v>0</v>
      </c>
      <c r="H282" s="149">
        <v>0</v>
      </c>
      <c r="I282" s="149">
        <v>0</v>
      </c>
      <c r="J282" s="156"/>
    </row>
    <row r="283" spans="1:10" ht="48.75" customHeight="1" thickBot="1">
      <c r="A283" s="135"/>
      <c r="B283" s="71" t="s">
        <v>123</v>
      </c>
      <c r="C283" s="150"/>
      <c r="D283" s="150"/>
      <c r="E283" s="150"/>
      <c r="F283" s="150"/>
      <c r="G283" s="150"/>
      <c r="H283" s="150"/>
      <c r="I283" s="150"/>
      <c r="J283" s="157"/>
    </row>
    <row r="284" spans="1:12" ht="15.75" thickBot="1">
      <c r="A284" s="51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1.5" thickBot="1">
      <c r="A285" s="51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51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56" t="s">
        <v>110</v>
      </c>
    </row>
    <row r="287" spans="1:10" ht="15.75" thickBot="1">
      <c r="A287" s="51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57"/>
    </row>
    <row r="288" spans="1:10" ht="31.5" thickBot="1">
      <c r="A288" s="51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5.75" thickBot="1">
      <c r="A289" s="51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1.5" thickBot="1">
      <c r="A290" s="51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51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5.75" thickBot="1">
      <c r="A292" s="51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51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5.75" thickBot="1">
      <c r="A294" s="51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51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51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5.75" thickBot="1">
      <c r="A297" s="51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15.75" thickBot="1">
      <c r="A298" s="51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5.75" thickBot="1">
      <c r="A299" s="51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15.75" thickBot="1">
      <c r="A300" s="51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51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5.75" thickBot="1">
      <c r="A302" s="51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15.75" thickBot="1">
      <c r="A303" s="51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5.75" thickBot="1">
      <c r="A304" s="51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15.75" thickBot="1">
      <c r="A305" s="51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51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5.75" thickBot="1">
      <c r="A307" s="51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15.75" thickBot="1">
      <c r="A308" s="51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5.75" thickBot="1">
      <c r="A309" s="51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15.75" thickBot="1">
      <c r="A310" s="51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51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56" t="s">
        <v>112</v>
      </c>
    </row>
    <row r="312" spans="1:10" ht="15.75" thickBot="1">
      <c r="A312" s="51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57"/>
    </row>
    <row r="313" spans="1:10" ht="31.5" thickBot="1">
      <c r="A313" s="51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5.75" thickBot="1">
      <c r="A314" s="51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1.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6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68" t="s">
        <v>110</v>
      </c>
    </row>
    <row r="317" spans="1:10" ht="15.75" thickBot="1">
      <c r="A317" s="6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57"/>
    </row>
    <row r="318" spans="1:10" ht="31.5" thickBot="1">
      <c r="A318" s="6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5.75" thickBot="1">
      <c r="A319" s="6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1.5" thickBot="1">
      <c r="A320" s="6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51">
        <v>238</v>
      </c>
      <c r="B321" s="175" t="s">
        <v>80</v>
      </c>
      <c r="C321" s="176"/>
      <c r="D321" s="176"/>
      <c r="E321" s="176"/>
      <c r="F321" s="176"/>
      <c r="G321" s="176"/>
      <c r="H321" s="176"/>
      <c r="I321" s="176"/>
      <c r="J321" s="177"/>
    </row>
    <row r="322" spans="1:10" ht="15.75" thickBot="1">
      <c r="A322" s="51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5.75" thickBot="1">
      <c r="A323" s="51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1.5" thickBot="1">
      <c r="A324" s="51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5.75" thickBot="1">
      <c r="A325" s="51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1.5" thickBot="1">
      <c r="A326" s="51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51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51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51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51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51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5.75" thickBot="1">
      <c r="A332" s="51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51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5.75" thickBot="1">
      <c r="A334" s="51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51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51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5.75" thickBot="1">
      <c r="A337" s="51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51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5.75" thickBot="1">
      <c r="A339" s="51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51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8" thickBot="1">
      <c r="A341" s="51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5.75" thickBot="1">
      <c r="A342" s="51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51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34">
        <v>257</v>
      </c>
      <c r="B344" s="172" t="s">
        <v>81</v>
      </c>
      <c r="C344" s="173"/>
      <c r="D344" s="173"/>
      <c r="E344" s="173"/>
      <c r="F344" s="173"/>
      <c r="G344" s="173"/>
      <c r="H344" s="173"/>
      <c r="I344" s="173"/>
      <c r="J344" s="174"/>
    </row>
    <row r="345" spans="1:10" ht="16.5" customHeight="1" thickBot="1">
      <c r="A345" s="135"/>
      <c r="B345" s="175" t="s">
        <v>71</v>
      </c>
      <c r="C345" s="176"/>
      <c r="D345" s="176"/>
      <c r="E345" s="176"/>
      <c r="F345" s="176"/>
      <c r="G345" s="176"/>
      <c r="H345" s="176"/>
      <c r="I345" s="176"/>
      <c r="J345" s="177"/>
    </row>
    <row r="346" spans="1:10" ht="15.75" thickBot="1">
      <c r="A346" s="51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5.75" thickBot="1">
      <c r="A347" s="51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51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51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7.25" thickBot="1">
      <c r="A350" s="51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5.75" thickBot="1">
      <c r="A351" s="51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47.25" thickBot="1">
      <c r="A352" s="51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5.75" thickBot="1">
      <c r="A353" s="51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51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51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57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5.75" thickBot="1">
      <c r="A358" s="51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69" t="s">
        <v>70</v>
      </c>
      <c r="C359" s="170"/>
      <c r="D359" s="170"/>
      <c r="E359" s="170"/>
      <c r="F359" s="170"/>
      <c r="G359" s="170"/>
      <c r="H359" s="170"/>
      <c r="I359" s="170"/>
      <c r="J359" s="171"/>
    </row>
    <row r="360" spans="1:10" ht="15.75" thickBot="1">
      <c r="A360" s="51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5.75" thickBot="1">
      <c r="A361" s="51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51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51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51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5.75" thickBot="1">
      <c r="A365" s="51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57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69" t="s">
        <v>69</v>
      </c>
      <c r="C367" s="170"/>
      <c r="D367" s="170"/>
      <c r="E367" s="170"/>
      <c r="F367" s="170"/>
      <c r="G367" s="170"/>
      <c r="H367" s="170"/>
      <c r="I367" s="170"/>
      <c r="J367" s="171"/>
    </row>
    <row r="368" spans="1:10" ht="15.75" thickBot="1">
      <c r="A368" s="51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5.75" thickBot="1">
      <c r="A369" s="51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51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51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" thickBot="1">
      <c r="A372" s="51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5.75" thickBot="1">
      <c r="A373" s="51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51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69" t="s">
        <v>82</v>
      </c>
      <c r="C375" s="170"/>
      <c r="D375" s="170"/>
      <c r="E375" s="170"/>
      <c r="F375" s="170"/>
      <c r="G375" s="170"/>
      <c r="H375" s="170"/>
      <c r="I375" s="170"/>
      <c r="J375" s="171"/>
    </row>
    <row r="376" spans="1:10" ht="15.75" thickBot="1">
      <c r="A376" s="59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5.75" thickBot="1">
      <c r="A377" s="59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59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59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59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5.75" thickBot="1">
      <c r="A381" s="59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59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69" t="s">
        <v>59</v>
      </c>
      <c r="C383" s="170"/>
      <c r="D383" s="170"/>
      <c r="E383" s="170"/>
      <c r="F383" s="170"/>
      <c r="G383" s="170"/>
      <c r="H383" s="170"/>
      <c r="I383" s="170"/>
      <c r="J383" s="171"/>
    </row>
    <row r="384" spans="1:10" ht="16.5" customHeight="1" hidden="1" thickBot="1">
      <c r="A384" s="60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60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60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60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60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60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60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60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60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60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" hidden="1">
      <c r="A394" s="4"/>
    </row>
  </sheetData>
  <sheetProtection/>
  <mergeCells count="205">
    <mergeCell ref="I3:J3"/>
    <mergeCell ref="B9:J9"/>
    <mergeCell ref="H195:H196"/>
    <mergeCell ref="I195:I196"/>
    <mergeCell ref="J195:J196"/>
    <mergeCell ref="A195:A196"/>
    <mergeCell ref="C195:C196"/>
    <mergeCell ref="D195:D196"/>
    <mergeCell ref="E195:E196"/>
    <mergeCell ref="F195:F196"/>
    <mergeCell ref="G195:G196"/>
    <mergeCell ref="B383:J383"/>
    <mergeCell ref="B359:J359"/>
    <mergeCell ref="A344:A345"/>
    <mergeCell ref="B344:J344"/>
    <mergeCell ref="B345:J345"/>
    <mergeCell ref="B321:J321"/>
    <mergeCell ref="B367:J367"/>
    <mergeCell ref="B375:J375"/>
    <mergeCell ref="J311:J312"/>
    <mergeCell ref="J316:J317"/>
    <mergeCell ref="J282:J283"/>
    <mergeCell ref="J286:J287"/>
    <mergeCell ref="A282:A283"/>
    <mergeCell ref="C282:C283"/>
    <mergeCell ref="D282:D283"/>
    <mergeCell ref="E282:E283"/>
    <mergeCell ref="F282:F283"/>
    <mergeCell ref="G282:G283"/>
    <mergeCell ref="H282:H283"/>
    <mergeCell ref="I282:I283"/>
    <mergeCell ref="H271:H272"/>
    <mergeCell ref="I271:I272"/>
    <mergeCell ref="J271:J272"/>
    <mergeCell ref="A271:A272"/>
    <mergeCell ref="C271:C272"/>
    <mergeCell ref="D271:D272"/>
    <mergeCell ref="E271:E272"/>
    <mergeCell ref="F271:F272"/>
    <mergeCell ref="G271:G272"/>
    <mergeCell ref="B262:J262"/>
    <mergeCell ref="H247:H248"/>
    <mergeCell ref="I247:I248"/>
    <mergeCell ref="H239:H240"/>
    <mergeCell ref="I239:I240"/>
    <mergeCell ref="J239:J240"/>
    <mergeCell ref="J247:J248"/>
    <mergeCell ref="J251:J252"/>
    <mergeCell ref="G251:G252"/>
    <mergeCell ref="A239:A240"/>
    <mergeCell ref="C239:C240"/>
    <mergeCell ref="D239:D240"/>
    <mergeCell ref="E239:E240"/>
    <mergeCell ref="F239:F240"/>
    <mergeCell ref="G239:G240"/>
    <mergeCell ref="J228:J229"/>
    <mergeCell ref="A231:A232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1:J222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B207:J207"/>
    <mergeCell ref="H179:H180"/>
    <mergeCell ref="I179:I180"/>
    <mergeCell ref="J179:J180"/>
    <mergeCell ref="A179:A180"/>
    <mergeCell ref="C179:C180"/>
    <mergeCell ref="D179:D180"/>
    <mergeCell ref="E179:E180"/>
    <mergeCell ref="F179:F180"/>
    <mergeCell ref="G179:G180"/>
    <mergeCell ref="G156:G157"/>
    <mergeCell ref="H156:H157"/>
    <mergeCell ref="I156:I157"/>
    <mergeCell ref="J156:J157"/>
    <mergeCell ref="A156:A157"/>
    <mergeCell ref="C156:C157"/>
    <mergeCell ref="D156:D157"/>
    <mergeCell ref="E156:E157"/>
    <mergeCell ref="F156:F157"/>
    <mergeCell ref="A145:A146"/>
    <mergeCell ref="C145:C146"/>
    <mergeCell ref="D145:D146"/>
    <mergeCell ref="E145:E146"/>
    <mergeCell ref="F145:F146"/>
    <mergeCell ref="G145:G146"/>
    <mergeCell ref="H145:H146"/>
    <mergeCell ref="I145:I146"/>
    <mergeCell ref="J139:J140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J133:J134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I127:I128"/>
    <mergeCell ref="J127:J128"/>
    <mergeCell ref="A127:A128"/>
    <mergeCell ref="C127:C128"/>
    <mergeCell ref="D127:D128"/>
    <mergeCell ref="E127:E128"/>
    <mergeCell ref="F127:F128"/>
    <mergeCell ref="G127:G128"/>
    <mergeCell ref="H127:H128"/>
    <mergeCell ref="A123:A124"/>
    <mergeCell ref="C123:C124"/>
    <mergeCell ref="D123:D124"/>
    <mergeCell ref="E123:E124"/>
    <mergeCell ref="F123:F124"/>
    <mergeCell ref="G123:G124"/>
    <mergeCell ref="H123:H124"/>
    <mergeCell ref="G70:G71"/>
    <mergeCell ref="H70:H71"/>
    <mergeCell ref="I70:I71"/>
    <mergeCell ref="J70:J71"/>
    <mergeCell ref="A70:A71"/>
    <mergeCell ref="C70:C71"/>
    <mergeCell ref="D70:D71"/>
    <mergeCell ref="E70:E71"/>
    <mergeCell ref="F70:F71"/>
    <mergeCell ref="J59:J60"/>
    <mergeCell ref="A59:A60"/>
    <mergeCell ref="C59:C60"/>
    <mergeCell ref="D59:D60"/>
    <mergeCell ref="E59:E60"/>
    <mergeCell ref="F59:F60"/>
    <mergeCell ref="G59:G60"/>
    <mergeCell ref="H59:H60"/>
    <mergeCell ref="I59:I60"/>
    <mergeCell ref="I53:I54"/>
    <mergeCell ref="J53:J54"/>
    <mergeCell ref="A53:A54"/>
    <mergeCell ref="C53:C54"/>
    <mergeCell ref="D53:D54"/>
    <mergeCell ref="E53:E54"/>
    <mergeCell ref="F53:F54"/>
    <mergeCell ref="G53:G54"/>
    <mergeCell ref="H53:H54"/>
    <mergeCell ref="I49:I50"/>
    <mergeCell ref="J49:J50"/>
    <mergeCell ref="B28:J28"/>
    <mergeCell ref="B11:B15"/>
    <mergeCell ref="C49:C50"/>
    <mergeCell ref="D49:D50"/>
    <mergeCell ref="E49:E50"/>
    <mergeCell ref="F49:F50"/>
    <mergeCell ref="G49:G50"/>
    <mergeCell ref="H49:H50"/>
    <mergeCell ref="A247:A248"/>
    <mergeCell ref="C11:I14"/>
    <mergeCell ref="C247:C248"/>
    <mergeCell ref="D247:D248"/>
    <mergeCell ref="E247:E248"/>
    <mergeCell ref="F247:F248"/>
    <mergeCell ref="G247:G248"/>
    <mergeCell ref="B78:J78"/>
    <mergeCell ref="I123:I124"/>
    <mergeCell ref="J123:J124"/>
    <mergeCell ref="J201:J202"/>
    <mergeCell ref="A201:A202"/>
    <mergeCell ref="C201:C202"/>
    <mergeCell ref="D201:D202"/>
    <mergeCell ref="E201:E202"/>
    <mergeCell ref="F201:F202"/>
    <mergeCell ref="G201:G202"/>
    <mergeCell ref="A254:A255"/>
    <mergeCell ref="A251:A252"/>
    <mergeCell ref="C251:C252"/>
    <mergeCell ref="D251:D252"/>
    <mergeCell ref="E251:E252"/>
    <mergeCell ref="F251:F252"/>
    <mergeCell ref="I7:J7"/>
    <mergeCell ref="I8:J8"/>
    <mergeCell ref="I2:J2"/>
    <mergeCell ref="H251:H252"/>
    <mergeCell ref="I251:I252"/>
    <mergeCell ref="I5:J5"/>
    <mergeCell ref="I6:J6"/>
    <mergeCell ref="J11:J13"/>
    <mergeCell ref="H201:H202"/>
    <mergeCell ref="I201:I202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tabSelected="1" view="pageBreakPreview" zoomScale="75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5" max="5" width="9.8515625" style="0" bestFit="1" customWidth="1"/>
    <col min="6" max="7" width="9.28125" style="0" customWidth="1"/>
    <col min="8" max="9" width="9.8515625" style="0" bestFit="1" customWidth="1"/>
    <col min="10" max="10" width="31.00390625" style="0" customWidth="1"/>
    <col min="11" max="18" width="9.140625" style="0" hidden="1" customWidth="1"/>
    <col min="19" max="19" width="13.421875" style="0" hidden="1" customWidth="1"/>
  </cols>
  <sheetData>
    <row r="1" ht="14.25">
      <c r="J1" s="108"/>
    </row>
    <row r="2" spans="8:11" ht="14.25">
      <c r="H2" s="108"/>
      <c r="I2" s="127" t="s">
        <v>155</v>
      </c>
      <c r="J2" s="127"/>
      <c r="K2" s="108"/>
    </row>
    <row r="3" spans="9:11" ht="14.25">
      <c r="I3" s="126" t="s">
        <v>156</v>
      </c>
      <c r="J3" s="178"/>
      <c r="K3" s="108"/>
    </row>
    <row r="4" spans="9:11" ht="14.25">
      <c r="I4" s="108" t="s">
        <v>125</v>
      </c>
      <c r="J4" s="109"/>
      <c r="K4" s="108"/>
    </row>
    <row r="5" spans="9:11" ht="14.25">
      <c r="I5" s="126" t="s">
        <v>174</v>
      </c>
      <c r="J5" s="126"/>
      <c r="K5" s="108"/>
    </row>
    <row r="6" spans="9:11" ht="14.25">
      <c r="I6" s="126"/>
      <c r="J6" s="126"/>
      <c r="K6" s="108"/>
    </row>
    <row r="7" spans="9:11" ht="14.25">
      <c r="I7" s="126"/>
      <c r="J7" s="126"/>
      <c r="K7" s="108"/>
    </row>
    <row r="8" spans="9:11" ht="14.25">
      <c r="I8" s="126"/>
      <c r="J8" s="126"/>
      <c r="K8" s="108"/>
    </row>
    <row r="9" spans="1:10" ht="29.25" customHeight="1">
      <c r="A9" s="54"/>
      <c r="B9" s="179" t="s">
        <v>124</v>
      </c>
      <c r="C9" s="180"/>
      <c r="D9" s="180"/>
      <c r="E9" s="180"/>
      <c r="F9" s="180"/>
      <c r="G9" s="180"/>
      <c r="H9" s="180"/>
      <c r="I9" s="180"/>
      <c r="J9" s="180"/>
    </row>
    <row r="10" spans="1:13" ht="15" thickBot="1">
      <c r="A10" s="1"/>
      <c r="L10" s="106"/>
      <c r="M10" s="106">
        <v>44001</v>
      </c>
    </row>
    <row r="11" spans="1:10" ht="75.75" customHeight="1">
      <c r="A11" s="113" t="s">
        <v>0</v>
      </c>
      <c r="B11" s="153" t="s">
        <v>2</v>
      </c>
      <c r="C11" s="140" t="s">
        <v>3</v>
      </c>
      <c r="D11" s="141"/>
      <c r="E11" s="141"/>
      <c r="F11" s="141"/>
      <c r="G11" s="141"/>
      <c r="H11" s="141"/>
      <c r="I11" s="141"/>
      <c r="J11" s="130" t="s">
        <v>77</v>
      </c>
    </row>
    <row r="12" spans="1:10" ht="69.75" customHeight="1">
      <c r="A12" s="114" t="s">
        <v>1</v>
      </c>
      <c r="B12" s="154"/>
      <c r="C12" s="142"/>
      <c r="D12" s="143"/>
      <c r="E12" s="143"/>
      <c r="F12" s="143"/>
      <c r="G12" s="143"/>
      <c r="H12" s="143"/>
      <c r="I12" s="143"/>
      <c r="J12" s="131"/>
    </row>
    <row r="13" spans="1:10" ht="21.75" customHeight="1">
      <c r="A13" s="2"/>
      <c r="B13" s="154"/>
      <c r="C13" s="142"/>
      <c r="D13" s="143"/>
      <c r="E13" s="143"/>
      <c r="F13" s="143"/>
      <c r="G13" s="143"/>
      <c r="H13" s="143"/>
      <c r="I13" s="143"/>
      <c r="J13" s="131"/>
    </row>
    <row r="14" spans="1:10" ht="15.75" thickBot="1">
      <c r="A14" s="2"/>
      <c r="B14" s="154"/>
      <c r="C14" s="144"/>
      <c r="D14" s="145"/>
      <c r="E14" s="145"/>
      <c r="F14" s="145"/>
      <c r="G14" s="145"/>
      <c r="H14" s="145"/>
      <c r="I14" s="145"/>
      <c r="J14" s="53"/>
    </row>
    <row r="15" spans="1:10" ht="15.75" thickBot="1">
      <c r="A15" s="3"/>
      <c r="B15" s="155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2476523.6090176</v>
      </c>
      <c r="D17" s="86">
        <f>D18+D20+D22</f>
        <v>396145.3</v>
      </c>
      <c r="E17" s="86">
        <f>E18+E20+E22</f>
        <v>475717.9</v>
      </c>
      <c r="F17" s="86">
        <f>F18+F20+F22</f>
        <v>395664.19999999995</v>
      </c>
      <c r="G17" s="86">
        <f>G18+G20+G22</f>
        <v>406652.11199999996</v>
      </c>
      <c r="H17" s="86">
        <f>H18+H20+H22</f>
        <v>397620.62448</v>
      </c>
      <c r="I17" s="86">
        <f>I18+I20+I22+0.1</f>
        <v>404723.47253759997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90725.1</v>
      </c>
      <c r="D18" s="88">
        <f>D82</f>
        <v>5044.8</v>
      </c>
      <c r="E18" s="88">
        <f aca="true" t="shared" si="1" ref="E18:I19">E82</f>
        <v>56917.3</v>
      </c>
      <c r="F18" s="88">
        <f t="shared" si="1"/>
        <v>14463.4</v>
      </c>
      <c r="G18" s="88">
        <f t="shared" si="1"/>
        <v>14299.6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22826.800000000003</v>
      </c>
      <c r="D19" s="88">
        <f>D83</f>
        <v>2440.9</v>
      </c>
      <c r="E19" s="88">
        <f>E83</f>
        <v>6716.8</v>
      </c>
      <c r="F19" s="88">
        <f t="shared" si="1"/>
        <v>6890.5</v>
      </c>
      <c r="G19" s="88">
        <f t="shared" si="1"/>
        <v>6778.6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1315165.3000000003</v>
      </c>
      <c r="D20" s="88">
        <f aca="true" t="shared" si="2" ref="D20:I20">D30+D84+D235+D296+D355</f>
        <v>206040</v>
      </c>
      <c r="E20" s="88">
        <f t="shared" si="2"/>
        <v>230312.7</v>
      </c>
      <c r="F20" s="88">
        <f t="shared" si="2"/>
        <v>218932.09999999998</v>
      </c>
      <c r="G20" s="88">
        <f t="shared" si="2"/>
        <v>222988.4</v>
      </c>
      <c r="H20" s="88">
        <f t="shared" si="2"/>
        <v>218446</v>
      </c>
      <c r="I20" s="88">
        <f t="shared" si="2"/>
        <v>218446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816161.5808192</v>
      </c>
      <c r="D21" s="88">
        <f aca="true" t="shared" si="3" ref="D21:I21">D31+D85+D236+D297+D357</f>
        <v>133580.2</v>
      </c>
      <c r="E21" s="88">
        <f t="shared" si="3"/>
        <v>143570.7</v>
      </c>
      <c r="F21" s="88">
        <f t="shared" si="3"/>
        <v>134233.30000000002</v>
      </c>
      <c r="G21" s="88">
        <f t="shared" si="3"/>
        <v>136858.212</v>
      </c>
      <c r="H21" s="88">
        <f t="shared" si="3"/>
        <v>133953.19648</v>
      </c>
      <c r="I21" s="88">
        <f t="shared" si="3"/>
        <v>133965.9723392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1070633.2090176</v>
      </c>
      <c r="D22" s="85">
        <f>D32+D86+D237+D298+D357+D379+D405+D397+D413+0.1</f>
        <v>185060.5</v>
      </c>
      <c r="E22" s="85">
        <f>E32+E86+E237+E298+E357+E379+E405+E397+E413</f>
        <v>188487.9</v>
      </c>
      <c r="F22" s="85">
        <f>F32+F86+F237+F298+F357+F379+F405+F397+F413</f>
        <v>162268.69999999998</v>
      </c>
      <c r="G22" s="85">
        <f>G32+G86+G237+G298+G357+G379+G405+G397+G413</f>
        <v>169364.112</v>
      </c>
      <c r="H22" s="85">
        <f>H32+H86+H237+H298+H357+H379+H405+H397+H413</f>
        <v>179174.62447999997</v>
      </c>
      <c r="I22" s="85">
        <f>I32+I86+I237+I298+I357+I379+I405+I397+I413</f>
        <v>186277.3725376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593599.2756992</v>
      </c>
      <c r="D23" s="85">
        <f aca="true" t="shared" si="4" ref="D23:I23">D33+D90+D238+D299+D358+D414+D406</f>
        <v>107984.8</v>
      </c>
      <c r="E23" s="85">
        <f t="shared" si="4"/>
        <v>105724.2</v>
      </c>
      <c r="F23" s="85">
        <f t="shared" si="4"/>
        <v>87790.50000000001</v>
      </c>
      <c r="G23" s="85">
        <f t="shared" si="4"/>
        <v>91708.912</v>
      </c>
      <c r="H23" s="85">
        <f t="shared" si="4"/>
        <v>98272.26848</v>
      </c>
      <c r="I23" s="85">
        <f t="shared" si="4"/>
        <v>102118.5952192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6" t="s">
        <v>75</v>
      </c>
      <c r="C28" s="147"/>
      <c r="D28" s="147"/>
      <c r="E28" s="147"/>
      <c r="F28" s="147"/>
      <c r="G28" s="147"/>
      <c r="H28" s="147"/>
      <c r="I28" s="147"/>
      <c r="J28" s="148"/>
    </row>
    <row r="29" spans="1:10" ht="60.75" customHeight="1" thickBot="1">
      <c r="A29" s="112">
        <v>10</v>
      </c>
      <c r="B29" s="16" t="s">
        <v>9</v>
      </c>
      <c r="C29" s="17">
        <f>D29+E29+F29+G29+H29+I29</f>
        <v>756177.85056</v>
      </c>
      <c r="D29" s="17">
        <f aca="true" t="shared" si="5" ref="D29:I29">D30+D32</f>
        <v>115712.3</v>
      </c>
      <c r="E29" s="17">
        <f t="shared" si="5"/>
        <v>125197.6</v>
      </c>
      <c r="F29" s="17">
        <f t="shared" si="5"/>
        <v>124077.2</v>
      </c>
      <c r="G29" s="17">
        <f t="shared" si="5"/>
        <v>127453.1</v>
      </c>
      <c r="H29" s="17">
        <f t="shared" si="5"/>
        <v>130854.564</v>
      </c>
      <c r="I29" s="17">
        <f t="shared" si="5"/>
        <v>132883.08656</v>
      </c>
      <c r="J29" s="28"/>
    </row>
    <row r="30" spans="1:10" ht="15.75" thickBot="1">
      <c r="A30" s="112">
        <v>11</v>
      </c>
      <c r="B30" s="8" t="s">
        <v>5</v>
      </c>
      <c r="C30" s="17">
        <f aca="true" t="shared" si="6" ref="C30:C38">D30+E30+F30+G30+H30+I30</f>
        <v>466352.9</v>
      </c>
      <c r="D30" s="18">
        <f aca="true" t="shared" si="7" ref="D30:I31">D39+D55+D61+D66+D44</f>
        <v>65764.1</v>
      </c>
      <c r="E30" s="18">
        <f t="shared" si="7"/>
        <v>81588.8</v>
      </c>
      <c r="F30" s="18">
        <f t="shared" si="7"/>
        <v>78583</v>
      </c>
      <c r="G30" s="18">
        <f t="shared" si="7"/>
        <v>80139</v>
      </c>
      <c r="H30" s="18">
        <f>H39+H55+H61+H66+H44+H74</f>
        <v>80139</v>
      </c>
      <c r="I30" s="18">
        <f t="shared" si="7"/>
        <v>80139</v>
      </c>
      <c r="J30" s="28"/>
    </row>
    <row r="31" spans="1:10" ht="31.5" thickBot="1">
      <c r="A31" s="112">
        <v>12</v>
      </c>
      <c r="B31" s="69" t="s">
        <v>21</v>
      </c>
      <c r="C31" s="17">
        <f t="shared" si="6"/>
        <v>455850.2</v>
      </c>
      <c r="D31" s="18">
        <f t="shared" si="7"/>
        <v>70354.5</v>
      </c>
      <c r="E31" s="18">
        <f t="shared" si="7"/>
        <v>78651.8</v>
      </c>
      <c r="F31" s="18">
        <f>F40+F56+F62+F67+F45</f>
        <v>75588.90000000001</v>
      </c>
      <c r="G31" s="18">
        <f t="shared" si="7"/>
        <v>77085</v>
      </c>
      <c r="H31" s="18">
        <f>H40+H56+H62+H67+H45+H75</f>
        <v>77085</v>
      </c>
      <c r="I31" s="18">
        <f t="shared" si="7"/>
        <v>77085</v>
      </c>
      <c r="J31" s="28"/>
    </row>
    <row r="32" spans="1:10" ht="15.75" thickBot="1">
      <c r="A32" s="112">
        <v>13</v>
      </c>
      <c r="B32" s="8" t="s">
        <v>6</v>
      </c>
      <c r="C32" s="17">
        <f t="shared" si="6"/>
        <v>289824.95056</v>
      </c>
      <c r="D32" s="36">
        <f>D41+D47+D51+D57+D63+D68-0.1</f>
        <v>49948.2</v>
      </c>
      <c r="E32" s="18">
        <f>E41+E47+E51+E57+E63+E68</f>
        <v>43608.799999999996</v>
      </c>
      <c r="F32" s="18">
        <f>F41+F47+F51+F57+F63+F68+F76</f>
        <v>45494.2</v>
      </c>
      <c r="G32" s="18">
        <f>G41+G47+G51+G57+G63+G68</f>
        <v>47314.1</v>
      </c>
      <c r="H32" s="18">
        <f>H41+H47+H51+H57+H63+H68+H76</f>
        <v>50715.564</v>
      </c>
      <c r="I32" s="18">
        <f>I41+I47+I51+I57+I63+I68+I76-0.1</f>
        <v>52744.08656</v>
      </c>
      <c r="J32" s="28"/>
    </row>
    <row r="33" spans="1:10" ht="31.5" thickBot="1">
      <c r="A33" s="112">
        <v>14</v>
      </c>
      <c r="B33" s="8" t="s">
        <v>21</v>
      </c>
      <c r="C33" s="17">
        <f t="shared" si="6"/>
        <v>273464.90016</v>
      </c>
      <c r="D33" s="36">
        <f>D42+D48+D52+D58+D64+D69-0.1</f>
        <v>47266.399999999994</v>
      </c>
      <c r="E33" s="18">
        <f>E42+E48+E52+E58+E64+E69</f>
        <v>41083.399999999994</v>
      </c>
      <c r="F33" s="18">
        <f>F42+F48+F52+F58+F64+F69</f>
        <v>42867.9</v>
      </c>
      <c r="G33" s="18">
        <f>G42+G48+G52+G58+G64+G69</f>
        <v>44582.6</v>
      </c>
      <c r="H33" s="18">
        <f>H42+H48+H52+H58+H64+H69+H77</f>
        <v>47874.804000000004</v>
      </c>
      <c r="I33" s="18">
        <f>I42+I48+I52+I58+I64+I69+I77</f>
        <v>49789.796160000005</v>
      </c>
      <c r="J33" s="28"/>
    </row>
    <row r="34" spans="1:10" ht="16.5" customHeight="1" hidden="1" thickBot="1">
      <c r="A34" s="112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112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112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112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112">
        <v>15</v>
      </c>
      <c r="B38" s="70" t="s">
        <v>132</v>
      </c>
      <c r="C38" s="17">
        <f t="shared" si="6"/>
        <v>460291.9</v>
      </c>
      <c r="D38" s="17">
        <f aca="true" t="shared" si="8" ref="D38:I38">D39+D41</f>
        <v>64787.4</v>
      </c>
      <c r="E38" s="17">
        <f t="shared" si="8"/>
        <v>80643.8</v>
      </c>
      <c r="F38" s="17">
        <f t="shared" si="8"/>
        <v>77578.4</v>
      </c>
      <c r="G38" s="17">
        <f t="shared" si="8"/>
        <v>79094.1</v>
      </c>
      <c r="H38" s="17">
        <f t="shared" si="8"/>
        <v>79094.1</v>
      </c>
      <c r="I38" s="17">
        <f t="shared" si="8"/>
        <v>79094.1</v>
      </c>
      <c r="J38" s="89" t="s">
        <v>83</v>
      </c>
    </row>
    <row r="39" spans="1:20" ht="15.75" thickBot="1">
      <c r="A39" s="112">
        <v>16</v>
      </c>
      <c r="B39" s="8" t="s">
        <v>5</v>
      </c>
      <c r="C39" s="17">
        <f>D39+E39+F39+G39+H39+I39</f>
        <v>460291.9</v>
      </c>
      <c r="D39" s="18">
        <f>67665+L39+Q39</f>
        <v>64787.4</v>
      </c>
      <c r="E39" s="18">
        <f>76104.9+R39+T39</f>
        <v>80643.8</v>
      </c>
      <c r="F39" s="18">
        <v>77578.4</v>
      </c>
      <c r="G39" s="18">
        <v>79094.1</v>
      </c>
      <c r="H39" s="18">
        <f>G39</f>
        <v>79094.1</v>
      </c>
      <c r="I39" s="18">
        <f>H39</f>
        <v>79094.1</v>
      </c>
      <c r="J39" s="28"/>
      <c r="L39">
        <v>820</v>
      </c>
      <c r="Q39">
        <v>-3697.6</v>
      </c>
      <c r="R39">
        <v>21.1</v>
      </c>
      <c r="T39">
        <v>4517.8</v>
      </c>
    </row>
    <row r="40" spans="1:20" ht="32.25" customHeight="1" thickBot="1">
      <c r="A40" s="112">
        <v>17</v>
      </c>
      <c r="B40" s="69" t="s">
        <v>21</v>
      </c>
      <c r="C40" s="17">
        <f>D40+E40+F40+G40+H40+I40</f>
        <v>449949.1</v>
      </c>
      <c r="D40" s="18">
        <f>65062.1+L40-Q40</f>
        <v>69402.5</v>
      </c>
      <c r="E40" s="18">
        <f>73231+R40+T40</f>
        <v>77732.40000000001</v>
      </c>
      <c r="F40" s="18">
        <v>74610.8</v>
      </c>
      <c r="G40" s="18">
        <v>76067.8</v>
      </c>
      <c r="H40" s="18">
        <f>G40</f>
        <v>76067.8</v>
      </c>
      <c r="I40" s="18">
        <f>H40</f>
        <v>76067.8</v>
      </c>
      <c r="J40" s="28"/>
      <c r="L40">
        <v>642.8</v>
      </c>
      <c r="Q40">
        <v>-3697.6</v>
      </c>
      <c r="R40">
        <v>21.1</v>
      </c>
      <c r="T40">
        <v>4480.3</v>
      </c>
    </row>
    <row r="41" spans="1:10" ht="16.5" customHeight="1" hidden="1" thickBot="1">
      <c r="A41" s="112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112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112">
        <v>18</v>
      </c>
      <c r="B43" s="70" t="s">
        <v>133</v>
      </c>
      <c r="C43" s="17">
        <f>C44</f>
        <v>6061</v>
      </c>
      <c r="D43" s="17">
        <f aca="true" t="shared" si="9" ref="D43:I43">D44</f>
        <v>976.7</v>
      </c>
      <c r="E43" s="17">
        <f t="shared" si="9"/>
        <v>945</v>
      </c>
      <c r="F43" s="17">
        <f t="shared" si="9"/>
        <v>1004.6</v>
      </c>
      <c r="G43" s="17">
        <f t="shared" si="9"/>
        <v>1044.9</v>
      </c>
      <c r="H43" s="17">
        <f t="shared" si="9"/>
        <v>1044.9</v>
      </c>
      <c r="I43" s="17">
        <f t="shared" si="9"/>
        <v>1044.9</v>
      </c>
      <c r="J43" s="28" t="s">
        <v>84</v>
      </c>
    </row>
    <row r="44" spans="1:18" ht="15.75" thickBot="1">
      <c r="A44" s="112">
        <v>19</v>
      </c>
      <c r="B44" s="8" t="s">
        <v>5</v>
      </c>
      <c r="C44" s="17">
        <f>D44+E44+F44+G44+H44+I44</f>
        <v>6061</v>
      </c>
      <c r="D44" s="18">
        <f>929+L44</f>
        <v>976.7</v>
      </c>
      <c r="E44" s="18">
        <f>966.1+R44</f>
        <v>945</v>
      </c>
      <c r="F44" s="18">
        <v>1004.6</v>
      </c>
      <c r="G44" s="18">
        <v>1044.9</v>
      </c>
      <c r="H44" s="18">
        <v>1044.9</v>
      </c>
      <c r="I44" s="18">
        <v>1044.9</v>
      </c>
      <c r="J44" s="28"/>
      <c r="L44" s="105">
        <v>47.7</v>
      </c>
      <c r="R44">
        <v>-21.1</v>
      </c>
    </row>
    <row r="45" spans="1:18" ht="36" customHeight="1" thickBot="1">
      <c r="A45" s="112">
        <v>20</v>
      </c>
      <c r="B45" s="69" t="s">
        <v>25</v>
      </c>
      <c r="C45" s="17">
        <f>D45+E45+F45+G45+H45+I45</f>
        <v>5901.099999999999</v>
      </c>
      <c r="D45" s="18">
        <f>904.3+L45</f>
        <v>952</v>
      </c>
      <c r="E45" s="18">
        <f>940.5+R45</f>
        <v>919.4</v>
      </c>
      <c r="F45" s="18">
        <v>978.1</v>
      </c>
      <c r="G45" s="18">
        <v>1017.2</v>
      </c>
      <c r="H45" s="18">
        <v>1017.2</v>
      </c>
      <c r="I45" s="18">
        <v>1017.2</v>
      </c>
      <c r="J45" s="28"/>
      <c r="L45" s="105">
        <v>47.7</v>
      </c>
      <c r="R45">
        <v>-21.1</v>
      </c>
    </row>
    <row r="46" spans="1:10" ht="78" thickBot="1">
      <c r="A46" s="112">
        <v>21</v>
      </c>
      <c r="B46" s="70" t="s">
        <v>126</v>
      </c>
      <c r="C46" s="17">
        <f>C47</f>
        <v>280718.79455999995</v>
      </c>
      <c r="D46" s="17">
        <f aca="true" t="shared" si="10" ref="D46:I46">D47</f>
        <v>44279.7</v>
      </c>
      <c r="E46" s="17">
        <f t="shared" si="10"/>
        <v>43249.2</v>
      </c>
      <c r="F46" s="17">
        <f t="shared" si="10"/>
        <v>45494.2</v>
      </c>
      <c r="G46" s="17">
        <f t="shared" si="10"/>
        <v>47314.1</v>
      </c>
      <c r="H46" s="17">
        <f t="shared" si="10"/>
        <v>49206.664</v>
      </c>
      <c r="I46" s="17">
        <f t="shared" si="10"/>
        <v>51174.93056</v>
      </c>
      <c r="J46" s="28" t="s">
        <v>85</v>
      </c>
    </row>
    <row r="47" spans="1:20" ht="15.75" thickBot="1">
      <c r="A47" s="112">
        <v>22</v>
      </c>
      <c r="B47" s="8" t="s">
        <v>6</v>
      </c>
      <c r="C47" s="17">
        <f>D47+E47+F47+G47+H47+I47</f>
        <v>280718.79455999995</v>
      </c>
      <c r="D47" s="18">
        <f>44264.7+K47+L47+M47+O47+P47+Q47</f>
        <v>44279.7</v>
      </c>
      <c r="E47" s="18">
        <f>43744.5+S47+T47</f>
        <v>43249.2</v>
      </c>
      <c r="F47" s="18">
        <v>45494.2</v>
      </c>
      <c r="G47" s="18">
        <v>47314.1</v>
      </c>
      <c r="H47" s="18">
        <f>G47*1.04</f>
        <v>49206.664</v>
      </c>
      <c r="I47" s="18">
        <f>H47*1.04</f>
        <v>51174.93056</v>
      </c>
      <c r="J47" s="28"/>
      <c r="K47">
        <v>-150</v>
      </c>
      <c r="L47">
        <v>10</v>
      </c>
      <c r="M47">
        <v>141.8</v>
      </c>
      <c r="O47">
        <v>-572.9</v>
      </c>
      <c r="P47">
        <v>852.2</v>
      </c>
      <c r="Q47">
        <v>-266.1</v>
      </c>
      <c r="S47">
        <v>-30</v>
      </c>
      <c r="T47">
        <v>-465.3</v>
      </c>
    </row>
    <row r="48" spans="1:20" ht="31.5" thickBot="1">
      <c r="A48" s="112">
        <v>23</v>
      </c>
      <c r="B48" s="69" t="s">
        <v>21</v>
      </c>
      <c r="C48" s="17">
        <f>D48+E48+F48+G48+H48+I48</f>
        <v>264626.44416</v>
      </c>
      <c r="D48" s="18">
        <f>41813.7+K48+L48+M48+O48+P48+Q48</f>
        <v>41865.7</v>
      </c>
      <c r="E48" s="18">
        <f>41219.1+S48+T48</f>
        <v>40723.799999999996</v>
      </c>
      <c r="F48" s="18">
        <v>42867.9</v>
      </c>
      <c r="G48" s="18">
        <v>44582.6</v>
      </c>
      <c r="H48" s="18">
        <f>G48*1.04</f>
        <v>46365.904</v>
      </c>
      <c r="I48" s="18">
        <f>H48*1.04</f>
        <v>48220.540160000004</v>
      </c>
      <c r="J48" s="28"/>
      <c r="K48">
        <v>-150</v>
      </c>
      <c r="L48">
        <v>10</v>
      </c>
      <c r="M48">
        <v>78.8</v>
      </c>
      <c r="O48">
        <v>-472.9</v>
      </c>
      <c r="P48">
        <v>852.2</v>
      </c>
      <c r="Q48">
        <v>-266.1</v>
      </c>
      <c r="S48">
        <v>-30</v>
      </c>
      <c r="T48">
        <v>-465.3</v>
      </c>
    </row>
    <row r="49" spans="1:10" ht="15">
      <c r="A49" s="111">
        <v>24</v>
      </c>
      <c r="B49" s="12" t="s">
        <v>16</v>
      </c>
      <c r="C49" s="149">
        <f>C51</f>
        <v>0</v>
      </c>
      <c r="D49" s="149">
        <f aca="true" t="shared" si="11" ref="D49:I49">D51</f>
        <v>0</v>
      </c>
      <c r="E49" s="149">
        <f t="shared" si="11"/>
        <v>0</v>
      </c>
      <c r="F49" s="149">
        <f>F51</f>
        <v>0</v>
      </c>
      <c r="G49" s="149">
        <f t="shared" si="11"/>
        <v>0</v>
      </c>
      <c r="H49" s="149">
        <f t="shared" si="11"/>
        <v>0</v>
      </c>
      <c r="I49" s="149">
        <f t="shared" si="11"/>
        <v>0</v>
      </c>
      <c r="J49" s="151" t="s">
        <v>86</v>
      </c>
    </row>
    <row r="50" spans="1:10" ht="47.25" thickBot="1">
      <c r="A50" s="112">
        <v>25</v>
      </c>
      <c r="B50" s="71" t="s">
        <v>127</v>
      </c>
      <c r="C50" s="150"/>
      <c r="D50" s="150"/>
      <c r="E50" s="150"/>
      <c r="F50" s="150"/>
      <c r="G50" s="150"/>
      <c r="H50" s="150"/>
      <c r="I50" s="150"/>
      <c r="J50" s="152"/>
    </row>
    <row r="51" spans="1:10" ht="15.75" thickBot="1">
      <c r="A51" s="112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112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4">
        <v>28</v>
      </c>
      <c r="B53" s="12" t="s">
        <v>10</v>
      </c>
      <c r="C53" s="149">
        <f>C55+C57</f>
        <v>8929.256</v>
      </c>
      <c r="D53" s="149">
        <f aca="true" t="shared" si="12" ref="D53:I53">D55+D57</f>
        <v>5491.5</v>
      </c>
      <c r="E53" s="149">
        <f t="shared" si="12"/>
        <v>359.6</v>
      </c>
      <c r="F53" s="149">
        <f t="shared" si="12"/>
        <v>0</v>
      </c>
      <c r="G53" s="149">
        <f t="shared" si="12"/>
        <v>0</v>
      </c>
      <c r="H53" s="149">
        <f>H55+H57</f>
        <v>1508.9</v>
      </c>
      <c r="I53" s="149">
        <f t="shared" si="12"/>
        <v>1569.256</v>
      </c>
      <c r="J53" s="151" t="s">
        <v>87</v>
      </c>
    </row>
    <row r="54" spans="1:10" ht="69.75" customHeight="1" thickBot="1">
      <c r="A54" s="135"/>
      <c r="B54" s="69" t="s">
        <v>128</v>
      </c>
      <c r="C54" s="150"/>
      <c r="D54" s="150"/>
      <c r="E54" s="150"/>
      <c r="F54" s="150"/>
      <c r="G54" s="150"/>
      <c r="H54" s="150"/>
      <c r="I54" s="150"/>
      <c r="J54" s="152"/>
    </row>
    <row r="55" spans="1:10" ht="15.75" thickBot="1">
      <c r="A55" s="112">
        <v>29</v>
      </c>
      <c r="B55" s="8" t="s">
        <v>5</v>
      </c>
      <c r="C55" s="17">
        <f>D55+E55+F55+G55+H55+I55</f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28"/>
    </row>
    <row r="56" spans="1:10" ht="31.5" thickBot="1">
      <c r="A56" s="112">
        <v>30</v>
      </c>
      <c r="B56" s="69" t="s">
        <v>21</v>
      </c>
      <c r="C56" s="17">
        <f>D56+E56+F56+G56+H56+I56</f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28"/>
    </row>
    <row r="57" spans="1:15" ht="15.75" thickBot="1">
      <c r="A57" s="112">
        <v>31</v>
      </c>
      <c r="B57" s="8" t="s">
        <v>6</v>
      </c>
      <c r="C57" s="17">
        <f>D57+E57+F57+G57+H57+I57</f>
        <v>8929.256</v>
      </c>
      <c r="D57" s="18">
        <f>1815.1+K57+L57+M57+N57+O57</f>
        <v>5491.5</v>
      </c>
      <c r="E57" s="18">
        <v>359.6</v>
      </c>
      <c r="F57" s="18">
        <v>0</v>
      </c>
      <c r="G57" s="18">
        <f>F57*1.04</f>
        <v>0</v>
      </c>
      <c r="H57" s="18">
        <f>H58</f>
        <v>1508.9</v>
      </c>
      <c r="I57" s="18">
        <f>I58</f>
        <v>1569.256</v>
      </c>
      <c r="J57" s="28"/>
      <c r="K57">
        <v>2531.5</v>
      </c>
      <c r="L57">
        <v>300.4</v>
      </c>
      <c r="M57">
        <v>-146.3</v>
      </c>
      <c r="N57">
        <v>817.5</v>
      </c>
      <c r="O57">
        <v>173.3</v>
      </c>
    </row>
    <row r="58" spans="1:15" ht="31.5" thickBot="1">
      <c r="A58" s="112">
        <v>32</v>
      </c>
      <c r="B58" s="69" t="s">
        <v>21</v>
      </c>
      <c r="C58" s="17">
        <f>D58+E58+F58+G58+H58+I58</f>
        <v>8661.456</v>
      </c>
      <c r="D58" s="18">
        <f>1519.8+K58+L58+M58+N58+O58</f>
        <v>5223.7</v>
      </c>
      <c r="E58" s="18">
        <v>359.6</v>
      </c>
      <c r="F58" s="18">
        <v>0</v>
      </c>
      <c r="G58" s="18">
        <v>0</v>
      </c>
      <c r="H58" s="18">
        <v>1508.9</v>
      </c>
      <c r="I58" s="18">
        <f>H58*1.04</f>
        <v>1569.256</v>
      </c>
      <c r="J58" s="28"/>
      <c r="K58">
        <v>2531.5</v>
      </c>
      <c r="L58">
        <v>300.4</v>
      </c>
      <c r="M58">
        <v>-118.8</v>
      </c>
      <c r="N58">
        <v>817.5</v>
      </c>
      <c r="O58">
        <v>173.3</v>
      </c>
    </row>
    <row r="59" spans="1:10" ht="16.5" customHeight="1">
      <c r="A59" s="134">
        <v>33</v>
      </c>
      <c r="B59" s="26" t="s">
        <v>24</v>
      </c>
      <c r="C59" s="132">
        <f>C61+C63</f>
        <v>0</v>
      </c>
      <c r="D59" s="132">
        <f aca="true" t="shared" si="13" ref="D59:I59">D61+D63</f>
        <v>0</v>
      </c>
      <c r="E59" s="132">
        <f t="shared" si="13"/>
        <v>0</v>
      </c>
      <c r="F59" s="132">
        <f t="shared" si="13"/>
        <v>0</v>
      </c>
      <c r="G59" s="132" t="s">
        <v>122</v>
      </c>
      <c r="H59" s="132">
        <f t="shared" si="13"/>
        <v>0</v>
      </c>
      <c r="I59" s="132">
        <f t="shared" si="13"/>
        <v>0</v>
      </c>
      <c r="J59" s="156"/>
    </row>
    <row r="60" spans="1:10" ht="63.75" customHeight="1" thickBot="1">
      <c r="A60" s="135"/>
      <c r="B60" s="71" t="s">
        <v>129</v>
      </c>
      <c r="C60" s="133"/>
      <c r="D60" s="133"/>
      <c r="E60" s="133"/>
      <c r="F60" s="133"/>
      <c r="G60" s="133"/>
      <c r="H60" s="133"/>
      <c r="I60" s="133"/>
      <c r="J60" s="157"/>
    </row>
    <row r="61" spans="1:10" ht="16.5" customHeight="1" thickBot="1">
      <c r="A61" s="112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112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112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112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112">
        <v>38</v>
      </c>
      <c r="B65" s="70" t="s">
        <v>130</v>
      </c>
      <c r="C65" s="17">
        <f>C66+C68</f>
        <v>177.1</v>
      </c>
      <c r="D65" s="17">
        <f aca="true" t="shared" si="14" ref="D65:I65">D66+D68</f>
        <v>177.1</v>
      </c>
      <c r="E65" s="17">
        <f t="shared" si="14"/>
        <v>0</v>
      </c>
      <c r="F65" s="17">
        <f t="shared" si="14"/>
        <v>0</v>
      </c>
      <c r="G65" s="17">
        <f t="shared" si="14"/>
        <v>0</v>
      </c>
      <c r="H65" s="17">
        <f t="shared" si="14"/>
        <v>0</v>
      </c>
      <c r="I65" s="17">
        <f t="shared" si="14"/>
        <v>0</v>
      </c>
      <c r="J65" s="28" t="s">
        <v>88</v>
      </c>
    </row>
    <row r="66" spans="1:10" ht="15.75" thickBot="1">
      <c r="A66" s="112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112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5" ht="15.75" thickBot="1">
      <c r="A68" s="112">
        <v>36</v>
      </c>
      <c r="B68" s="8" t="s">
        <v>6</v>
      </c>
      <c r="C68" s="17">
        <f>D68+E68+F68+G68+H68+I68</f>
        <v>177.1</v>
      </c>
      <c r="D68" s="18">
        <f>O68</f>
        <v>177.1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  <c r="O68">
        <v>177.1</v>
      </c>
    </row>
    <row r="69" spans="1:15" ht="31.5" thickBot="1">
      <c r="A69" s="112">
        <v>37</v>
      </c>
      <c r="B69" s="69" t="s">
        <v>21</v>
      </c>
      <c r="C69" s="17">
        <f>D69+E69+F69+G69+H69+I69</f>
        <v>177.1</v>
      </c>
      <c r="D69" s="18">
        <f>O69</f>
        <v>177.1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  <c r="O69">
        <v>177.1</v>
      </c>
    </row>
    <row r="70" spans="1:10" s="34" customFormat="1" ht="15.75" customHeight="1">
      <c r="A70" s="138">
        <v>38</v>
      </c>
      <c r="B70" s="26" t="s">
        <v>14</v>
      </c>
      <c r="C70" s="132">
        <f>C74+C76+C72</f>
        <v>0</v>
      </c>
      <c r="D70" s="132">
        <f aca="true" t="shared" si="15" ref="D70:I70">D74+D76+D72</f>
        <v>0</v>
      </c>
      <c r="E70" s="132">
        <f t="shared" si="15"/>
        <v>0</v>
      </c>
      <c r="F70" s="132">
        <f t="shared" si="15"/>
        <v>0</v>
      </c>
      <c r="G70" s="132">
        <f t="shared" si="15"/>
        <v>0</v>
      </c>
      <c r="H70" s="132">
        <f>H74+H76+H72</f>
        <v>0</v>
      </c>
      <c r="I70" s="132">
        <f t="shared" si="15"/>
        <v>0</v>
      </c>
      <c r="J70" s="136" t="s">
        <v>83</v>
      </c>
    </row>
    <row r="71" spans="1:10" s="34" customFormat="1" ht="68.25" customHeight="1" thickBot="1">
      <c r="A71" s="139"/>
      <c r="B71" s="71" t="s">
        <v>46</v>
      </c>
      <c r="C71" s="133"/>
      <c r="D71" s="133"/>
      <c r="E71" s="133"/>
      <c r="F71" s="133"/>
      <c r="G71" s="133"/>
      <c r="H71" s="133"/>
      <c r="I71" s="133"/>
      <c r="J71" s="137"/>
    </row>
    <row r="72" spans="1:10" s="34" customFormat="1" ht="15.75" thickBot="1">
      <c r="A72" s="110">
        <v>39</v>
      </c>
      <c r="B72" s="20" t="s">
        <v>43</v>
      </c>
      <c r="C72" s="97">
        <f aca="true" t="shared" si="16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110">
        <v>40</v>
      </c>
      <c r="B73" s="71" t="s">
        <v>25</v>
      </c>
      <c r="C73" s="97">
        <f t="shared" si="16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110">
        <v>41</v>
      </c>
      <c r="B74" s="20" t="s">
        <v>5</v>
      </c>
      <c r="C74" s="97">
        <f t="shared" si="16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110">
        <v>42</v>
      </c>
      <c r="B75" s="71" t="s">
        <v>25</v>
      </c>
      <c r="C75" s="97">
        <f t="shared" si="16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110">
        <v>43</v>
      </c>
      <c r="B76" s="20" t="s">
        <v>6</v>
      </c>
      <c r="C76" s="97">
        <f t="shared" si="16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110">
        <v>44</v>
      </c>
      <c r="B77" s="71" t="s">
        <v>25</v>
      </c>
      <c r="C77" s="97">
        <f t="shared" si="16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6" t="s">
        <v>74</v>
      </c>
      <c r="C78" s="147"/>
      <c r="D78" s="147"/>
      <c r="E78" s="147"/>
      <c r="F78" s="147"/>
      <c r="G78" s="147"/>
      <c r="H78" s="147"/>
      <c r="I78" s="147"/>
      <c r="J78" s="148"/>
    </row>
    <row r="79" spans="1:10" ht="15.75" thickBot="1">
      <c r="A79" s="112">
        <v>46</v>
      </c>
      <c r="B79" s="8" t="s">
        <v>9</v>
      </c>
      <c r="C79" s="17">
        <f aca="true" t="shared" si="17" ref="C79:I79">C84+C86+C82</f>
        <v>1388372.73168</v>
      </c>
      <c r="D79" s="17">
        <f t="shared" si="17"/>
        <v>222524.3</v>
      </c>
      <c r="E79" s="17">
        <f t="shared" si="17"/>
        <v>279949.8</v>
      </c>
      <c r="F79" s="17">
        <f t="shared" si="17"/>
        <v>223580.09999999998</v>
      </c>
      <c r="G79" s="17">
        <f t="shared" si="17"/>
        <v>229072.2</v>
      </c>
      <c r="H79" s="17">
        <f t="shared" si="17"/>
        <v>215090.69199999998</v>
      </c>
      <c r="I79" s="17">
        <f t="shared" si="17"/>
        <v>218155.63968000002</v>
      </c>
      <c r="J79" s="28"/>
    </row>
    <row r="80" spans="1:10" ht="16.5" customHeight="1" hidden="1" thickBot="1">
      <c r="A80" s="112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112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112">
        <v>47</v>
      </c>
      <c r="B82" s="8" t="s">
        <v>43</v>
      </c>
      <c r="C82" s="17">
        <f>D82+E82+F82+G82+H82+I82</f>
        <v>90725.1</v>
      </c>
      <c r="D82" s="18">
        <f aca="true" t="shared" si="18" ref="D82:I83">D98+D111</f>
        <v>5044.8</v>
      </c>
      <c r="E82" s="18">
        <f>E98+E111+E217</f>
        <v>56917.3</v>
      </c>
      <c r="F82" s="18">
        <f t="shared" si="18"/>
        <v>14463.4</v>
      </c>
      <c r="G82" s="18">
        <f t="shared" si="18"/>
        <v>14299.6</v>
      </c>
      <c r="H82" s="18">
        <f t="shared" si="18"/>
        <v>0</v>
      </c>
      <c r="I82" s="18">
        <f t="shared" si="18"/>
        <v>0</v>
      </c>
      <c r="J82" s="28"/>
    </row>
    <row r="83" spans="1:10" ht="31.5" thickBot="1">
      <c r="A83" s="112">
        <v>48</v>
      </c>
      <c r="B83" s="69" t="s">
        <v>25</v>
      </c>
      <c r="C83" s="17">
        <f aca="true" t="shared" si="19" ref="C83:C90">D83+E83+F83+G83+H83+I83</f>
        <v>22826.800000000003</v>
      </c>
      <c r="D83" s="18">
        <f t="shared" si="18"/>
        <v>2440.9</v>
      </c>
      <c r="E83" s="18">
        <f>E99+E112</f>
        <v>6716.8</v>
      </c>
      <c r="F83" s="18">
        <f t="shared" si="18"/>
        <v>6890.5</v>
      </c>
      <c r="G83" s="18">
        <f t="shared" si="18"/>
        <v>6778.6</v>
      </c>
      <c r="H83" s="18">
        <f t="shared" si="18"/>
        <v>0</v>
      </c>
      <c r="I83" s="18">
        <f t="shared" si="18"/>
        <v>0</v>
      </c>
      <c r="J83" s="28"/>
    </row>
    <row r="84" spans="1:10" ht="15.75" thickBot="1">
      <c r="A84" s="112">
        <v>49</v>
      </c>
      <c r="B84" s="8" t="s">
        <v>5</v>
      </c>
      <c r="C84" s="17">
        <f t="shared" si="19"/>
        <v>836899.3999999999</v>
      </c>
      <c r="D84" s="18">
        <f>D92+D101+D107+D116+D137+D155+D160</f>
        <v>136227.9</v>
      </c>
      <c r="E84" s="18">
        <f>E92+E101+E107+E116+E137+E155+E160+E169+E191+E229+E223-0.1</f>
        <v>142289.69999999998</v>
      </c>
      <c r="F84" s="18">
        <f>F92+F101+F107+F116+F137+F155+F160</f>
        <v>139647.8</v>
      </c>
      <c r="G84" s="18">
        <f>G92+G101+G107+G116+G137+G155+G160+G201</f>
        <v>142120</v>
      </c>
      <c r="H84" s="18">
        <f>H92+H101+H107+H116+H137+H155+H160</f>
        <v>138307</v>
      </c>
      <c r="I84" s="18">
        <f>I92+I101+I107+I116+I137+I155+I160+I205+I211</f>
        <v>138307</v>
      </c>
      <c r="J84" s="28"/>
    </row>
    <row r="85" spans="1:10" ht="31.5" thickBot="1">
      <c r="A85" s="112">
        <v>50</v>
      </c>
      <c r="B85" s="69" t="s">
        <v>25</v>
      </c>
      <c r="C85" s="17">
        <f t="shared" si="19"/>
        <v>347448.7</v>
      </c>
      <c r="D85" s="18">
        <f>D93+D102+D108+D117+D138+D156+D161</f>
        <v>59179.200000000004</v>
      </c>
      <c r="E85" s="18">
        <f>E93+E102+E108+E117+E138+E156+E161+E192+E230+E224</f>
        <v>59755.4</v>
      </c>
      <c r="F85" s="18">
        <f>F93+F102+F108+F117+F138+F156+F161</f>
        <v>57418.5</v>
      </c>
      <c r="G85" s="18">
        <f>G93+G102+G108+G117+G138+G156+G161</f>
        <v>58498.2</v>
      </c>
      <c r="H85" s="18">
        <f>H93+H102+H108+H117+H138+H156+H161</f>
        <v>56298.7</v>
      </c>
      <c r="I85" s="18">
        <f>I93+I102+I108+I117+I138+I156+I161+I206+I212</f>
        <v>56298.7</v>
      </c>
      <c r="J85" s="28"/>
    </row>
    <row r="86" spans="1:10" ht="15.75" thickBot="1">
      <c r="A86" s="112">
        <v>51</v>
      </c>
      <c r="B86" s="8" t="s">
        <v>6</v>
      </c>
      <c r="C86" s="17">
        <f t="shared" si="19"/>
        <v>460748.23168</v>
      </c>
      <c r="D86" s="18">
        <f>D104+D114+D129+D133+D139+D157+D162+D171+D193+D178+D213+D207</f>
        <v>81251.6</v>
      </c>
      <c r="E86" s="18">
        <f>E104+E114+E129+E133+E139+E157+E162+E171+E193+E178+E213+E219+E225+E231</f>
        <v>80742.8</v>
      </c>
      <c r="F86" s="18">
        <f>F104+F114+F129+F133+F139+F157+F162+F171+F193+F178+F213</f>
        <v>69468.9</v>
      </c>
      <c r="G86" s="18">
        <f>G104+G114+G129+G133+G139+G157+G162+G171+G193+G178+G213</f>
        <v>72652.6</v>
      </c>
      <c r="H86" s="18">
        <f>H104+H114+H129+H133+H139+H157+H162+H171+H193+H178+H213</f>
        <v>76783.692</v>
      </c>
      <c r="I86" s="18">
        <f>I104+I114+I129+I133+I139+I157+I162+I171+I193+I178+I213</f>
        <v>79848.63968000001</v>
      </c>
      <c r="J86" s="28"/>
    </row>
    <row r="87" spans="1:10" ht="16.5" customHeight="1" hidden="1" thickBot="1">
      <c r="A87" s="112"/>
      <c r="B87" s="8" t="s">
        <v>7</v>
      </c>
      <c r="C87" s="17">
        <f t="shared" si="19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112"/>
      <c r="B88" s="8" t="s">
        <v>11</v>
      </c>
      <c r="C88" s="17">
        <f t="shared" si="19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112"/>
      <c r="B89" s="8" t="s">
        <v>21</v>
      </c>
      <c r="C89" s="17">
        <f t="shared" si="19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112">
        <v>52</v>
      </c>
      <c r="B90" s="69" t="s">
        <v>25</v>
      </c>
      <c r="C90" s="17">
        <f t="shared" si="19"/>
        <v>122241.95984</v>
      </c>
      <c r="D90" s="36">
        <f>D105+D114+D130+D134+D140+D158+D163+D179+D194+D197+D214+D208</f>
        <v>28150.999999999996</v>
      </c>
      <c r="E90" s="36">
        <f>E105+E114+E130+E134+E140+E158+E163+E179+E194+E197+E214+E220+E226+E232</f>
        <v>25241.3</v>
      </c>
      <c r="F90" s="36">
        <f>F105+F114+F130+F134+F140+F158+F163+F179+F194+F197+F214</f>
        <v>15411.2</v>
      </c>
      <c r="G90" s="36">
        <f>G105+G114+G130+G134+G140+G158+G163+G179+G194+G197+G214</f>
        <v>16432.4</v>
      </c>
      <c r="H90" s="36">
        <f>H105+H114+H130+H134+H140+H158+H163+H179+H194+H197+H214</f>
        <v>18175.796</v>
      </c>
      <c r="I90" s="36">
        <f>I105+I114+I130+I134+I140+I158+I163+I179+I194+I197+I214</f>
        <v>18830.26384</v>
      </c>
      <c r="J90" s="28"/>
    </row>
    <row r="91" spans="1:10" ht="177.75" customHeight="1" thickBot="1">
      <c r="A91" s="112">
        <v>53</v>
      </c>
      <c r="B91" s="70" t="s">
        <v>161</v>
      </c>
      <c r="C91" s="17">
        <f>C92</f>
        <v>797322.1</v>
      </c>
      <c r="D91" s="17">
        <f aca="true" t="shared" si="20" ref="D91:I91">D92</f>
        <v>126962</v>
      </c>
      <c r="E91" s="17">
        <f t="shared" si="20"/>
        <v>133115.8</v>
      </c>
      <c r="F91" s="17">
        <f t="shared" si="20"/>
        <v>132800.8</v>
      </c>
      <c r="G91" s="17">
        <f t="shared" si="20"/>
        <v>134814.5</v>
      </c>
      <c r="H91" s="17">
        <f t="shared" si="20"/>
        <v>134814.5</v>
      </c>
      <c r="I91" s="17">
        <f t="shared" si="20"/>
        <v>134814.5</v>
      </c>
      <c r="J91" s="9" t="s">
        <v>89</v>
      </c>
    </row>
    <row r="92" spans="1:20" ht="15.75" thickBot="1">
      <c r="A92" s="112">
        <v>54</v>
      </c>
      <c r="B92" s="8" t="s">
        <v>5</v>
      </c>
      <c r="C92" s="17">
        <f>D92+E92+F92+G92+H92+I92</f>
        <v>797322.1</v>
      </c>
      <c r="D92" s="18">
        <f>127312+L92+Q92</f>
        <v>126962</v>
      </c>
      <c r="E92" s="18">
        <f>130833.1+R92+T92</f>
        <v>133115.8</v>
      </c>
      <c r="F92" s="18">
        <v>132800.8</v>
      </c>
      <c r="G92" s="18">
        <v>134814.5</v>
      </c>
      <c r="H92" s="18">
        <f>G92</f>
        <v>134814.5</v>
      </c>
      <c r="I92" s="18">
        <f>H92</f>
        <v>134814.5</v>
      </c>
      <c r="J92" s="28"/>
      <c r="L92">
        <v>1650</v>
      </c>
      <c r="Q92">
        <v>-2000</v>
      </c>
      <c r="R92">
        <v>-0.1</v>
      </c>
      <c r="T92">
        <v>2282.8</v>
      </c>
    </row>
    <row r="93" spans="1:20" ht="31.5" thickBot="1">
      <c r="A93" s="112">
        <v>55</v>
      </c>
      <c r="B93" s="69" t="s">
        <v>25</v>
      </c>
      <c r="C93" s="17">
        <f>D93+E93+F93+G93+H93+I93</f>
        <v>324999.7</v>
      </c>
      <c r="D93" s="18">
        <f>53483.3+L93+Q93</f>
        <v>53806.600000000006</v>
      </c>
      <c r="E93" s="18">
        <f>52662.1+R93+T93</f>
        <v>54944.8</v>
      </c>
      <c r="F93" s="18">
        <v>53454.2</v>
      </c>
      <c r="G93" s="18">
        <v>54264.7</v>
      </c>
      <c r="H93" s="18">
        <f>G93</f>
        <v>54264.7</v>
      </c>
      <c r="I93" s="18">
        <f>H93</f>
        <v>54264.7</v>
      </c>
      <c r="J93" s="9"/>
      <c r="L93">
        <v>1650</v>
      </c>
      <c r="Q93">
        <v>-1326.7</v>
      </c>
      <c r="R93">
        <v>-0.1</v>
      </c>
      <c r="T93">
        <v>2282.8</v>
      </c>
    </row>
    <row r="94" spans="1:10" ht="16.5" customHeight="1" hidden="1" thickBot="1">
      <c r="A94" s="112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112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s="34" customFormat="1" ht="15.75" customHeight="1" thickBot="1">
      <c r="A96" s="138">
        <v>148</v>
      </c>
      <c r="B96" s="66" t="s">
        <v>162</v>
      </c>
      <c r="C96" s="132">
        <f>C98+C104</f>
        <v>459827.23792</v>
      </c>
      <c r="D96" s="132">
        <f aca="true" t="shared" si="21" ref="D96:I96">D98</f>
        <v>3144.3</v>
      </c>
      <c r="E96" s="132">
        <f t="shared" si="21"/>
        <v>9433</v>
      </c>
      <c r="F96" s="132">
        <f t="shared" si="21"/>
        <v>9433</v>
      </c>
      <c r="G96" s="132">
        <f t="shared" si="21"/>
        <v>9433</v>
      </c>
      <c r="H96" s="132">
        <f t="shared" si="21"/>
        <v>0</v>
      </c>
      <c r="I96" s="132">
        <f t="shared" si="21"/>
        <v>0</v>
      </c>
      <c r="J96" s="136"/>
    </row>
    <row r="97" spans="1:10" s="34" customFormat="1" ht="51.75" customHeight="1" thickBot="1">
      <c r="A97" s="139"/>
      <c r="B97" s="71" t="s">
        <v>159</v>
      </c>
      <c r="C97" s="133"/>
      <c r="D97" s="133"/>
      <c r="E97" s="133"/>
      <c r="F97" s="133"/>
      <c r="G97" s="133"/>
      <c r="H97" s="133"/>
      <c r="I97" s="133"/>
      <c r="J97" s="137"/>
    </row>
    <row r="98" spans="1:17" s="34" customFormat="1" ht="15.75" thickBot="1">
      <c r="A98" s="120">
        <v>149</v>
      </c>
      <c r="B98" s="20" t="s">
        <v>43</v>
      </c>
      <c r="C98" s="97">
        <f>D98+E98+F98+G98+H98+I98</f>
        <v>31443.3</v>
      </c>
      <c r="D98" s="36">
        <f>O98+Q98</f>
        <v>3144.3</v>
      </c>
      <c r="E98" s="36">
        <v>9433</v>
      </c>
      <c r="F98" s="36">
        <v>9433</v>
      </c>
      <c r="G98" s="36">
        <v>9433</v>
      </c>
      <c r="H98" s="36">
        <f>H99</f>
        <v>0</v>
      </c>
      <c r="I98" s="36">
        <v>0</v>
      </c>
      <c r="J98" s="33"/>
      <c r="O98" s="34">
        <v>3413.8</v>
      </c>
      <c r="Q98" s="34">
        <v>-269.5</v>
      </c>
    </row>
    <row r="99" spans="1:17" s="34" customFormat="1" ht="31.5" thickBot="1">
      <c r="A99" s="120">
        <v>150</v>
      </c>
      <c r="B99" s="71" t="s">
        <v>25</v>
      </c>
      <c r="C99" s="97">
        <f>D99+E99+F99+G99+H99+I99</f>
        <v>11978.3</v>
      </c>
      <c r="D99" s="36">
        <f>O99+Q99</f>
        <v>1197.8000000000002</v>
      </c>
      <c r="E99" s="36">
        <v>3593.5</v>
      </c>
      <c r="F99" s="36">
        <v>3593.5</v>
      </c>
      <c r="G99" s="36">
        <v>3593.5</v>
      </c>
      <c r="H99" s="36">
        <v>0</v>
      </c>
      <c r="I99" s="36">
        <v>0</v>
      </c>
      <c r="J99" s="33"/>
      <c r="O99" s="34">
        <v>1407.4</v>
      </c>
      <c r="Q99" s="34">
        <v>-209.6</v>
      </c>
    </row>
    <row r="100" spans="1:10" ht="193.5" customHeight="1" thickBot="1">
      <c r="A100" s="112">
        <v>56</v>
      </c>
      <c r="B100" s="70" t="s">
        <v>134</v>
      </c>
      <c r="C100" s="17">
        <f>C101</f>
        <v>20675.8</v>
      </c>
      <c r="D100" s="17">
        <f aca="true" t="shared" si="22" ref="D100:I100">D101</f>
        <v>3099</v>
      </c>
      <c r="E100" s="17">
        <f t="shared" si="22"/>
        <v>3741.1</v>
      </c>
      <c r="F100" s="17">
        <f t="shared" si="22"/>
        <v>3358.2</v>
      </c>
      <c r="G100" s="17">
        <f t="shared" si="22"/>
        <v>3492.5</v>
      </c>
      <c r="H100" s="17">
        <f t="shared" si="22"/>
        <v>3492.5</v>
      </c>
      <c r="I100" s="17">
        <f t="shared" si="22"/>
        <v>3492.5</v>
      </c>
      <c r="J100" s="33" t="s">
        <v>90</v>
      </c>
    </row>
    <row r="101" spans="1:20" ht="15.75" thickBot="1">
      <c r="A101" s="112">
        <v>57</v>
      </c>
      <c r="B101" s="8" t="s">
        <v>5</v>
      </c>
      <c r="C101" s="17">
        <f>D101+E101+F101+G101+H101+I101</f>
        <v>20675.8</v>
      </c>
      <c r="D101" s="18">
        <v>3099</v>
      </c>
      <c r="E101" s="18">
        <f>3228.9+R101+T101</f>
        <v>3741.1</v>
      </c>
      <c r="F101" s="18">
        <v>3358.2</v>
      </c>
      <c r="G101" s="18">
        <v>3492.5</v>
      </c>
      <c r="H101" s="18">
        <f>G101</f>
        <v>3492.5</v>
      </c>
      <c r="I101" s="18">
        <f>H101</f>
        <v>3492.5</v>
      </c>
      <c r="J101" s="28"/>
      <c r="O101">
        <v>0</v>
      </c>
      <c r="R101">
        <v>0.1</v>
      </c>
      <c r="T101">
        <v>512.1</v>
      </c>
    </row>
    <row r="102" spans="1:20" ht="31.5" thickBot="1">
      <c r="A102" s="112">
        <v>58</v>
      </c>
      <c r="B102" s="69" t="s">
        <v>25</v>
      </c>
      <c r="C102" s="17">
        <f>D102+E102+F102+G102+H102+I102</f>
        <v>12258.5</v>
      </c>
      <c r="D102" s="18">
        <f>1823.1+O102</f>
        <v>1808</v>
      </c>
      <c r="E102" s="18">
        <f>1880.5+R102+T102</f>
        <v>2392.7</v>
      </c>
      <c r="F102" s="18">
        <v>1955.8</v>
      </c>
      <c r="G102" s="18">
        <v>2034</v>
      </c>
      <c r="H102" s="18">
        <f>G102</f>
        <v>2034</v>
      </c>
      <c r="I102" s="18">
        <f>H102</f>
        <v>2034</v>
      </c>
      <c r="J102" s="28"/>
      <c r="O102">
        <v>-15.1</v>
      </c>
      <c r="R102">
        <v>0.1</v>
      </c>
      <c r="T102">
        <v>512.1</v>
      </c>
    </row>
    <row r="103" spans="1:10" ht="64.5" customHeight="1" thickBot="1">
      <c r="A103" s="112">
        <v>59</v>
      </c>
      <c r="B103" s="72" t="s">
        <v>135</v>
      </c>
      <c r="C103" s="17">
        <f aca="true" t="shared" si="23" ref="C103:I103">C104</f>
        <v>428383.93792</v>
      </c>
      <c r="D103" s="17">
        <f t="shared" si="23"/>
        <v>74602.9</v>
      </c>
      <c r="E103" s="17">
        <f t="shared" si="23"/>
        <v>72959.70000000001</v>
      </c>
      <c r="F103" s="17">
        <f t="shared" si="23"/>
        <v>65833</v>
      </c>
      <c r="G103" s="17">
        <f t="shared" si="23"/>
        <v>68871.2</v>
      </c>
      <c r="H103" s="17">
        <f t="shared" si="23"/>
        <v>71626.048</v>
      </c>
      <c r="I103" s="17">
        <f t="shared" si="23"/>
        <v>74491.08992</v>
      </c>
      <c r="J103" s="9" t="s">
        <v>91</v>
      </c>
    </row>
    <row r="104" spans="1:20" ht="15.75" thickBot="1">
      <c r="A104" s="112">
        <v>60</v>
      </c>
      <c r="B104" s="8" t="s">
        <v>6</v>
      </c>
      <c r="C104" s="17">
        <f>D104+E104+F104+G104+H104+I104</f>
        <v>428383.93792</v>
      </c>
      <c r="D104" s="18">
        <f>75310.4+K104+L104+M104+O104+P104</f>
        <v>74602.9</v>
      </c>
      <c r="E104" s="18">
        <f>74079.8+S104+T104</f>
        <v>72959.70000000001</v>
      </c>
      <c r="F104" s="18">
        <v>65833</v>
      </c>
      <c r="G104" s="18">
        <v>68871.2</v>
      </c>
      <c r="H104" s="18">
        <f>G104*1.04</f>
        <v>71626.048</v>
      </c>
      <c r="I104" s="18">
        <f>H104*1.04</f>
        <v>74491.08992</v>
      </c>
      <c r="J104" s="28"/>
      <c r="K104">
        <v>-50</v>
      </c>
      <c r="L104">
        <v>-173.3</v>
      </c>
      <c r="M104">
        <v>-608.2</v>
      </c>
      <c r="O104">
        <v>-78.6</v>
      </c>
      <c r="P104">
        <v>202.6</v>
      </c>
      <c r="S104">
        <v>3.1</v>
      </c>
      <c r="T104">
        <v>-1123.2</v>
      </c>
    </row>
    <row r="105" spans="1:20" ht="31.5" thickBot="1">
      <c r="A105" s="112">
        <v>61</v>
      </c>
      <c r="B105" s="69" t="s">
        <v>21</v>
      </c>
      <c r="C105" s="17">
        <f>D105+E105+F105+G105+H105+I105</f>
        <v>96093.43008</v>
      </c>
      <c r="D105" s="18">
        <f>23091.8+M105+O105+P105</f>
        <v>23233.899999999998</v>
      </c>
      <c r="E105" s="18">
        <f>22119.8+T105</f>
        <v>21510.1</v>
      </c>
      <c r="F105" s="18">
        <v>11794.7</v>
      </c>
      <c r="G105" s="18">
        <v>12671.3</v>
      </c>
      <c r="H105" s="18">
        <f>G105*1.04</f>
        <v>13178.152</v>
      </c>
      <c r="I105" s="18">
        <f>H105*1.04</f>
        <v>13705.27808</v>
      </c>
      <c r="J105" s="28"/>
      <c r="M105">
        <v>-15</v>
      </c>
      <c r="O105">
        <v>72.1</v>
      </c>
      <c r="P105">
        <v>85</v>
      </c>
      <c r="T105">
        <v>-609.7</v>
      </c>
    </row>
    <row r="106" spans="1:10" ht="52.5" customHeight="1" thickBot="1">
      <c r="A106" s="112">
        <v>62</v>
      </c>
      <c r="B106" s="72" t="s">
        <v>163</v>
      </c>
      <c r="C106" s="17">
        <f>C107</f>
        <v>18394.7</v>
      </c>
      <c r="D106" s="97">
        <f aca="true" t="shared" si="24" ref="D106:I106">D107</f>
        <v>6166.9</v>
      </c>
      <c r="E106" s="17">
        <f t="shared" si="24"/>
        <v>4926</v>
      </c>
      <c r="F106" s="17">
        <f t="shared" si="24"/>
        <v>3488.8</v>
      </c>
      <c r="G106" s="17">
        <f t="shared" si="24"/>
        <v>3813</v>
      </c>
      <c r="H106" s="17">
        <f t="shared" si="24"/>
        <v>0</v>
      </c>
      <c r="I106" s="17">
        <f t="shared" si="24"/>
        <v>0</v>
      </c>
      <c r="J106" s="9" t="s">
        <v>92</v>
      </c>
    </row>
    <row r="107" spans="1:17" ht="15.75" thickBot="1">
      <c r="A107" s="112">
        <v>63</v>
      </c>
      <c r="B107" s="8" t="s">
        <v>5</v>
      </c>
      <c r="C107" s="17">
        <f>D107+E107+F107+G107+H107+I107</f>
        <v>18394.7</v>
      </c>
      <c r="D107" s="18">
        <f>8750+L107+N107+Q107</f>
        <v>6166.9</v>
      </c>
      <c r="E107" s="18">
        <f>4926+R107</f>
        <v>4926</v>
      </c>
      <c r="F107" s="18">
        <v>3488.8</v>
      </c>
      <c r="G107" s="18">
        <v>3813</v>
      </c>
      <c r="H107" s="18">
        <v>0</v>
      </c>
      <c r="I107" s="18">
        <v>0</v>
      </c>
      <c r="J107" s="28"/>
      <c r="L107">
        <v>-670</v>
      </c>
      <c r="N107">
        <v>-1286</v>
      </c>
      <c r="Q107">
        <v>-627.1</v>
      </c>
    </row>
    <row r="108" spans="1:18" ht="31.5" thickBot="1">
      <c r="A108" s="112">
        <v>64</v>
      </c>
      <c r="B108" s="69" t="s">
        <v>25</v>
      </c>
      <c r="C108" s="17">
        <f>D108+E108+F108+G108+H108+I108</f>
        <v>10052</v>
      </c>
      <c r="D108" s="18">
        <f>5255.6+L108+N108+Q108</f>
        <v>3564.6000000000004</v>
      </c>
      <c r="E108" s="18">
        <f>2811.3+R108</f>
        <v>2279.4</v>
      </c>
      <c r="F108" s="18">
        <v>2008.5</v>
      </c>
      <c r="G108" s="18">
        <v>2199.5</v>
      </c>
      <c r="H108" s="18">
        <v>0</v>
      </c>
      <c r="I108" s="18">
        <v>0</v>
      </c>
      <c r="J108" s="28"/>
      <c r="L108">
        <v>-246.5</v>
      </c>
      <c r="N108">
        <v>-1066</v>
      </c>
      <c r="Q108">
        <v>-378.5</v>
      </c>
      <c r="R108">
        <v>-531.9</v>
      </c>
    </row>
    <row r="109" spans="1:10" s="34" customFormat="1" ht="15.75" customHeight="1" thickBot="1">
      <c r="A109" s="138">
        <v>148</v>
      </c>
      <c r="B109" s="66" t="s">
        <v>164</v>
      </c>
      <c r="C109" s="132">
        <f>C111+C237</f>
        <v>181002.33968000003</v>
      </c>
      <c r="D109" s="132">
        <f aca="true" t="shared" si="25" ref="D109:I109">D111</f>
        <v>1900.5</v>
      </c>
      <c r="E109" s="132">
        <f t="shared" si="25"/>
        <v>4771.8</v>
      </c>
      <c r="F109" s="132">
        <f t="shared" si="25"/>
        <v>5030.4</v>
      </c>
      <c r="G109" s="132">
        <f t="shared" si="25"/>
        <v>4866.6</v>
      </c>
      <c r="H109" s="132">
        <f t="shared" si="25"/>
        <v>0</v>
      </c>
      <c r="I109" s="132">
        <f t="shared" si="25"/>
        <v>0</v>
      </c>
      <c r="J109" s="136"/>
    </row>
    <row r="110" spans="1:10" s="34" customFormat="1" ht="69" customHeight="1" thickBot="1">
      <c r="A110" s="139"/>
      <c r="B110" s="71" t="s">
        <v>160</v>
      </c>
      <c r="C110" s="133"/>
      <c r="D110" s="133"/>
      <c r="E110" s="133"/>
      <c r="F110" s="133"/>
      <c r="G110" s="133"/>
      <c r="H110" s="133"/>
      <c r="I110" s="133"/>
      <c r="J110" s="137"/>
    </row>
    <row r="111" spans="1:15" s="34" customFormat="1" ht="15.75" thickBot="1">
      <c r="A111" s="120">
        <v>149</v>
      </c>
      <c r="B111" s="20" t="s">
        <v>43</v>
      </c>
      <c r="C111" s="97">
        <f>D111+E111+F111+G111+H111+I111</f>
        <v>16569.300000000003</v>
      </c>
      <c r="D111" s="36">
        <f>O111</f>
        <v>1900.5</v>
      </c>
      <c r="E111" s="36">
        <v>4771.8</v>
      </c>
      <c r="F111" s="36">
        <v>5030.4</v>
      </c>
      <c r="G111" s="36">
        <v>4866.6</v>
      </c>
      <c r="H111" s="36">
        <f>H112</f>
        <v>0</v>
      </c>
      <c r="I111" s="36">
        <v>0</v>
      </c>
      <c r="J111" s="33"/>
      <c r="O111" s="34">
        <v>1900.5</v>
      </c>
    </row>
    <row r="112" spans="1:15" s="34" customFormat="1" ht="31.5" thickBot="1">
      <c r="A112" s="120">
        <v>150</v>
      </c>
      <c r="B112" s="71" t="s">
        <v>25</v>
      </c>
      <c r="C112" s="97">
        <f>D112+E112+F112+G112+H112+I112</f>
        <v>10848.5</v>
      </c>
      <c r="D112" s="36">
        <f>O112</f>
        <v>1243.1</v>
      </c>
      <c r="E112" s="36">
        <v>3123.3</v>
      </c>
      <c r="F112" s="36">
        <v>3297</v>
      </c>
      <c r="G112" s="36">
        <v>3185.1</v>
      </c>
      <c r="H112" s="36">
        <v>0</v>
      </c>
      <c r="I112" s="36">
        <v>0</v>
      </c>
      <c r="J112" s="33"/>
      <c r="O112" s="34">
        <v>1243.1</v>
      </c>
    </row>
    <row r="113" spans="1:10" ht="117.75" customHeight="1" thickBot="1">
      <c r="A113" s="112">
        <v>65</v>
      </c>
      <c r="B113" s="70" t="s">
        <v>137</v>
      </c>
      <c r="C113" s="17">
        <f>C114+C116</f>
        <v>16533.12976</v>
      </c>
      <c r="D113" s="17">
        <f aca="true" t="shared" si="26" ref="D113:I113">D114+D116</f>
        <v>1520.8000000000006</v>
      </c>
      <c r="E113" s="17">
        <f t="shared" si="26"/>
        <v>2513.2999999999997</v>
      </c>
      <c r="F113" s="17">
        <f t="shared" si="26"/>
        <v>2943.5</v>
      </c>
      <c r="G113" s="17">
        <f t="shared" si="26"/>
        <v>3061.1</v>
      </c>
      <c r="H113" s="17">
        <f t="shared" si="26"/>
        <v>3183.544</v>
      </c>
      <c r="I113" s="17">
        <f t="shared" si="26"/>
        <v>3310.88576</v>
      </c>
      <c r="J113" s="28" t="s">
        <v>93</v>
      </c>
    </row>
    <row r="114" spans="1:10" ht="15.75" thickBot="1">
      <c r="A114" s="112">
        <v>66</v>
      </c>
      <c r="B114" s="8" t="s">
        <v>12</v>
      </c>
      <c r="C114" s="17">
        <f>D114+E114+F114+G114+H114+I114</f>
        <v>16533.12976</v>
      </c>
      <c r="D114" s="18">
        <f>D119+D124</f>
        <v>1520.8000000000006</v>
      </c>
      <c r="E114" s="18">
        <f>E124+E119+S114</f>
        <v>2513.2999999999997</v>
      </c>
      <c r="F114" s="18">
        <f aca="true" t="shared" si="27" ref="F114:I115">F124+F119</f>
        <v>2943.5</v>
      </c>
      <c r="G114" s="18">
        <f t="shared" si="27"/>
        <v>3061.1</v>
      </c>
      <c r="H114" s="18">
        <f t="shared" si="27"/>
        <v>3183.544</v>
      </c>
      <c r="I114" s="18">
        <f t="shared" si="27"/>
        <v>3310.88576</v>
      </c>
      <c r="J114" s="28"/>
    </row>
    <row r="115" spans="1:10" ht="31.5" thickBot="1">
      <c r="A115" s="112">
        <v>67</v>
      </c>
      <c r="B115" s="69" t="s">
        <v>25</v>
      </c>
      <c r="C115" s="17">
        <f>D115+E115+F115+G115+H115+I115</f>
        <v>3109.4835199999998</v>
      </c>
      <c r="D115" s="18">
        <f>D120+D125</f>
        <v>246.4</v>
      </c>
      <c r="E115" s="18">
        <f>E125+E120+T115</f>
        <v>516.5</v>
      </c>
      <c r="F115" s="18">
        <f t="shared" si="27"/>
        <v>552.6</v>
      </c>
      <c r="G115" s="18">
        <f t="shared" si="27"/>
        <v>574.7</v>
      </c>
      <c r="H115" s="18">
        <f t="shared" si="27"/>
        <v>597.6880000000001</v>
      </c>
      <c r="I115" s="18">
        <f t="shared" si="27"/>
        <v>621.5955200000001</v>
      </c>
      <c r="J115" s="28"/>
    </row>
    <row r="116" spans="1:10" ht="15.75" thickBot="1">
      <c r="A116" s="112">
        <v>68</v>
      </c>
      <c r="B116" s="8" t="s">
        <v>23</v>
      </c>
      <c r="C116" s="17">
        <f>D116+E116+F116+G116+H116+I116</f>
        <v>0</v>
      </c>
      <c r="D116" s="36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28"/>
    </row>
    <row r="117" spans="1:10" ht="31.5" thickBot="1">
      <c r="A117" s="112">
        <v>69</v>
      </c>
      <c r="B117" s="69" t="s">
        <v>25</v>
      </c>
      <c r="C117" s="17">
        <f>D117+E117+F117+G117+H117+I117</f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28"/>
    </row>
    <row r="118" spans="1:10" s="34" customFormat="1" ht="68.25" customHeight="1" thickBot="1">
      <c r="A118" s="110">
        <v>70</v>
      </c>
      <c r="B118" s="72" t="s">
        <v>138</v>
      </c>
      <c r="C118" s="97">
        <f>C119+C121</f>
        <v>16533.12976</v>
      </c>
      <c r="D118" s="97">
        <f aca="true" t="shared" si="28" ref="D118:I118">D119+D121</f>
        <v>1520.8000000000006</v>
      </c>
      <c r="E118" s="97">
        <f t="shared" si="28"/>
        <v>2513.2999999999997</v>
      </c>
      <c r="F118" s="97">
        <f t="shared" si="28"/>
        <v>2943.5</v>
      </c>
      <c r="G118" s="97">
        <f t="shared" si="28"/>
        <v>3061.1</v>
      </c>
      <c r="H118" s="97">
        <f t="shared" si="28"/>
        <v>3183.544</v>
      </c>
      <c r="I118" s="97">
        <f t="shared" si="28"/>
        <v>3310.88576</v>
      </c>
      <c r="J118" s="33"/>
    </row>
    <row r="119" spans="1:20" s="34" customFormat="1" ht="15.75" thickBot="1">
      <c r="A119" s="110">
        <v>71</v>
      </c>
      <c r="B119" s="20" t="s">
        <v>12</v>
      </c>
      <c r="C119" s="97">
        <f>D119+E119+F119+G119+H119+I119</f>
        <v>16533.12976</v>
      </c>
      <c r="D119" s="36">
        <f>2480.8+K119+L119+M119+O119+P119+Q119</f>
        <v>1520.8000000000006</v>
      </c>
      <c r="E119" s="36">
        <f>2830.2+T119+S119</f>
        <v>2513.2999999999997</v>
      </c>
      <c r="F119" s="36">
        <v>2943.5</v>
      </c>
      <c r="G119" s="36">
        <v>3061.1</v>
      </c>
      <c r="H119" s="36">
        <f>G119*1.04</f>
        <v>3183.544</v>
      </c>
      <c r="I119" s="36">
        <f>H119*1.04</f>
        <v>3310.88576</v>
      </c>
      <c r="J119" s="33"/>
      <c r="K119" s="34">
        <v>-41</v>
      </c>
      <c r="L119" s="34">
        <v>-67.1</v>
      </c>
      <c r="M119" s="34">
        <v>-246.7</v>
      </c>
      <c r="O119" s="34">
        <v>-284.6</v>
      </c>
      <c r="P119" s="34">
        <v>-260.1</v>
      </c>
      <c r="Q119" s="34">
        <v>-60.5</v>
      </c>
      <c r="S119" s="34">
        <v>-287.4</v>
      </c>
      <c r="T119" s="34">
        <v>-29.5</v>
      </c>
    </row>
    <row r="120" spans="1:20" s="34" customFormat="1" ht="31.5" thickBot="1">
      <c r="A120" s="110">
        <v>72</v>
      </c>
      <c r="B120" s="71" t="s">
        <v>25</v>
      </c>
      <c r="C120" s="97">
        <f>D120+E120+F120+G120+H120+I120</f>
        <v>3109.4835199999998</v>
      </c>
      <c r="D120" s="36">
        <f>474.5+M120+O120</f>
        <v>246.4</v>
      </c>
      <c r="E120" s="36">
        <f>531.4+T120</f>
        <v>516.5</v>
      </c>
      <c r="F120" s="36">
        <v>552.6</v>
      </c>
      <c r="G120" s="36">
        <v>574.7</v>
      </c>
      <c r="H120" s="36">
        <f>G120*1.04</f>
        <v>597.6880000000001</v>
      </c>
      <c r="I120" s="36">
        <f>H120*1.04</f>
        <v>621.5955200000001</v>
      </c>
      <c r="J120" s="33"/>
      <c r="M120" s="34">
        <v>-156</v>
      </c>
      <c r="O120" s="34">
        <v>-72.1</v>
      </c>
      <c r="T120" s="34">
        <v>-14.9</v>
      </c>
    </row>
    <row r="121" spans="1:10" s="34" customFormat="1" ht="15.75" thickBot="1">
      <c r="A121" s="110">
        <v>73</v>
      </c>
      <c r="B121" s="20" t="s">
        <v>23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110">
        <v>74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s="34" customFormat="1" ht="95.25" customHeight="1" thickBot="1">
      <c r="A123" s="110">
        <v>75</v>
      </c>
      <c r="B123" s="72" t="s">
        <v>139</v>
      </c>
      <c r="C123" s="97">
        <f>C124+C126</f>
        <v>0</v>
      </c>
      <c r="D123" s="97">
        <f aca="true" t="shared" si="29" ref="D123:I123">D124+D126</f>
        <v>0</v>
      </c>
      <c r="E123" s="97">
        <f t="shared" si="29"/>
        <v>0</v>
      </c>
      <c r="F123" s="97">
        <f t="shared" si="29"/>
        <v>0</v>
      </c>
      <c r="G123" s="97">
        <f t="shared" si="29"/>
        <v>0</v>
      </c>
      <c r="H123" s="97">
        <f t="shared" si="29"/>
        <v>0</v>
      </c>
      <c r="I123" s="97">
        <f t="shared" si="29"/>
        <v>0</v>
      </c>
      <c r="J123" s="33"/>
    </row>
    <row r="124" spans="1:10" s="34" customFormat="1" ht="15.75" thickBot="1">
      <c r="A124" s="110">
        <v>76</v>
      </c>
      <c r="B124" s="20" t="s">
        <v>12</v>
      </c>
      <c r="C124" s="97">
        <f>D124+E124+F124+G124+H124+I124</f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3"/>
    </row>
    <row r="125" spans="1:10" s="34" customFormat="1" ht="31.5" thickBot="1">
      <c r="A125" s="110">
        <v>77</v>
      </c>
      <c r="B125" s="71" t="s">
        <v>25</v>
      </c>
      <c r="C125" s="97">
        <f>D125+E125+F125+G125+H125+I125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f>G125</f>
        <v>0</v>
      </c>
      <c r="I125" s="36">
        <f>H125</f>
        <v>0</v>
      </c>
      <c r="J125" s="33"/>
    </row>
    <row r="126" spans="1:10" s="34" customFormat="1" ht="15.75" thickBot="1">
      <c r="A126" s="110">
        <v>78</v>
      </c>
      <c r="B126" s="20" t="s">
        <v>23</v>
      </c>
      <c r="C126" s="97">
        <f>D126+E126+F126+G126+H126+I126</f>
        <v>0</v>
      </c>
      <c r="D126" s="36"/>
      <c r="E126" s="97"/>
      <c r="F126" s="97"/>
      <c r="G126" s="97"/>
      <c r="H126" s="97"/>
      <c r="I126" s="97"/>
      <c r="J126" s="33"/>
    </row>
    <row r="127" spans="1:10" s="34" customFormat="1" ht="31.5" thickBot="1">
      <c r="A127" s="110">
        <v>79</v>
      </c>
      <c r="B127" s="71" t="s">
        <v>25</v>
      </c>
      <c r="C127" s="97">
        <f>D127+E127+F127+G127+H127+I127</f>
        <v>0</v>
      </c>
      <c r="D127" s="36"/>
      <c r="E127" s="97"/>
      <c r="F127" s="97"/>
      <c r="G127" s="97"/>
      <c r="H127" s="97"/>
      <c r="I127" s="97"/>
      <c r="J127" s="33"/>
    </row>
    <row r="128" spans="1:10" s="34" customFormat="1" ht="47.25" thickBot="1">
      <c r="A128" s="110">
        <v>80</v>
      </c>
      <c r="B128" s="20" t="s">
        <v>31</v>
      </c>
      <c r="C128" s="97">
        <f>C129</f>
        <v>0</v>
      </c>
      <c r="D128" s="97">
        <f aca="true" t="shared" si="30" ref="D128:I128">D129</f>
        <v>0</v>
      </c>
      <c r="E128" s="97">
        <f t="shared" si="30"/>
        <v>0</v>
      </c>
      <c r="F128" s="97">
        <f t="shared" si="30"/>
        <v>0</v>
      </c>
      <c r="G128" s="97">
        <f t="shared" si="30"/>
        <v>0</v>
      </c>
      <c r="H128" s="97">
        <f t="shared" si="30"/>
        <v>0</v>
      </c>
      <c r="I128" s="97">
        <f t="shared" si="30"/>
        <v>0</v>
      </c>
      <c r="J128" s="33" t="s">
        <v>94</v>
      </c>
    </row>
    <row r="129" spans="1:10" s="34" customFormat="1" ht="15.75" thickBot="1">
      <c r="A129" s="110">
        <v>81</v>
      </c>
      <c r="B129" s="20" t="s">
        <v>12</v>
      </c>
      <c r="C129" s="97">
        <f>D129+E129+F129+G129+H129+I129</f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3"/>
    </row>
    <row r="130" spans="1:10" s="34" customFormat="1" ht="31.5" thickBot="1">
      <c r="A130" s="110">
        <v>82</v>
      </c>
      <c r="B130" s="71" t="s">
        <v>25</v>
      </c>
      <c r="C130" s="97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3"/>
    </row>
    <row r="131" spans="1:10" ht="15">
      <c r="A131" s="134">
        <v>83</v>
      </c>
      <c r="B131" s="12" t="s">
        <v>13</v>
      </c>
      <c r="C131" s="149">
        <f>C133</f>
        <v>0</v>
      </c>
      <c r="D131" s="149">
        <f aca="true" t="shared" si="31" ref="D131:I131">D133</f>
        <v>0</v>
      </c>
      <c r="E131" s="149">
        <f t="shared" si="31"/>
        <v>0</v>
      </c>
      <c r="F131" s="149">
        <f t="shared" si="31"/>
        <v>0</v>
      </c>
      <c r="G131" s="149">
        <f t="shared" si="31"/>
        <v>0</v>
      </c>
      <c r="H131" s="149">
        <f t="shared" si="31"/>
        <v>0</v>
      </c>
      <c r="I131" s="149">
        <f t="shared" si="31"/>
        <v>0</v>
      </c>
      <c r="J131" s="151" t="s">
        <v>95</v>
      </c>
    </row>
    <row r="132" spans="1:10" ht="48.75" customHeight="1" thickBot="1">
      <c r="A132" s="135"/>
      <c r="B132" s="71" t="s">
        <v>140</v>
      </c>
      <c r="C132" s="150"/>
      <c r="D132" s="150"/>
      <c r="E132" s="150"/>
      <c r="F132" s="150"/>
      <c r="G132" s="150"/>
      <c r="H132" s="150"/>
      <c r="I132" s="150"/>
      <c r="J132" s="152"/>
    </row>
    <row r="133" spans="1:10" ht="15.75" thickBot="1">
      <c r="A133" s="112">
        <v>84</v>
      </c>
      <c r="B133" s="8" t="s">
        <v>6</v>
      </c>
      <c r="C133" s="17">
        <f>D133+E133+F133+G133+H133+I133</f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28"/>
    </row>
    <row r="134" spans="1:10" ht="31.5" thickBot="1">
      <c r="A134" s="112">
        <v>85</v>
      </c>
      <c r="B134" s="69" t="s">
        <v>25</v>
      </c>
      <c r="C134" s="17">
        <f>D134+E134+F134+G134+H134+I134</f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28"/>
    </row>
    <row r="135" spans="1:10" ht="15.75" customHeight="1">
      <c r="A135" s="134">
        <v>86</v>
      </c>
      <c r="B135" s="12" t="s">
        <v>14</v>
      </c>
      <c r="C135" s="149">
        <f aca="true" t="shared" si="32" ref="C135:I135">C137+C139</f>
        <v>4540.563999999999</v>
      </c>
      <c r="D135" s="149">
        <f t="shared" si="32"/>
        <v>839.8</v>
      </c>
      <c r="E135" s="149">
        <f t="shared" si="32"/>
        <v>0</v>
      </c>
      <c r="F135" s="149">
        <f t="shared" si="32"/>
        <v>0</v>
      </c>
      <c r="G135" s="149">
        <f t="shared" si="32"/>
        <v>0</v>
      </c>
      <c r="H135" s="149">
        <f t="shared" si="32"/>
        <v>1814.1</v>
      </c>
      <c r="I135" s="149">
        <f t="shared" si="32"/>
        <v>1886.664</v>
      </c>
      <c r="J135" s="136" t="s">
        <v>96</v>
      </c>
    </row>
    <row r="136" spans="1:10" ht="66" customHeight="1" thickBot="1">
      <c r="A136" s="135"/>
      <c r="B136" s="69" t="s">
        <v>141</v>
      </c>
      <c r="C136" s="150"/>
      <c r="D136" s="150"/>
      <c r="E136" s="150"/>
      <c r="F136" s="150"/>
      <c r="G136" s="150"/>
      <c r="H136" s="150"/>
      <c r="I136" s="150"/>
      <c r="J136" s="137"/>
    </row>
    <row r="137" spans="1:10" ht="15.75" thickBot="1">
      <c r="A137" s="112">
        <v>87</v>
      </c>
      <c r="B137" s="8" t="s">
        <v>5</v>
      </c>
      <c r="C137" s="17">
        <f>D137+E137+F137+G137+H137+I137</f>
        <v>0</v>
      </c>
      <c r="D137" s="36">
        <f>D143+D149</f>
        <v>0</v>
      </c>
      <c r="E137" s="18">
        <f>E143+E149</f>
        <v>0</v>
      </c>
      <c r="F137" s="18">
        <v>0</v>
      </c>
      <c r="G137" s="18">
        <v>0</v>
      </c>
      <c r="H137" s="18">
        <v>0</v>
      </c>
      <c r="I137" s="18">
        <v>0</v>
      </c>
      <c r="J137" s="28"/>
    </row>
    <row r="138" spans="1:10" ht="31.5" thickBot="1">
      <c r="A138" s="112">
        <v>88</v>
      </c>
      <c r="B138" s="69" t="s">
        <v>25</v>
      </c>
      <c r="C138" s="17">
        <f>D138+E138+F138+G138+H138+I138</f>
        <v>0</v>
      </c>
      <c r="D138" s="36">
        <f>D144+D150</f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28"/>
    </row>
    <row r="139" spans="1:10" ht="21" customHeight="1" thickBot="1">
      <c r="A139" s="112">
        <v>89</v>
      </c>
      <c r="B139" s="8" t="s">
        <v>6</v>
      </c>
      <c r="C139" s="17">
        <f>D139+E139+F139+G139+H139+I139</f>
        <v>4540.563999999999</v>
      </c>
      <c r="D139" s="36">
        <f>D145+D151</f>
        <v>839.8</v>
      </c>
      <c r="E139" s="18">
        <v>0</v>
      </c>
      <c r="F139" s="18">
        <f>F145+F151</f>
        <v>0</v>
      </c>
      <c r="G139" s="18">
        <f aca="true" t="shared" si="33" ref="F139:I140">G145+G151</f>
        <v>0</v>
      </c>
      <c r="H139" s="18">
        <f t="shared" si="33"/>
        <v>1814.1</v>
      </c>
      <c r="I139" s="18">
        <f t="shared" si="33"/>
        <v>1886.664</v>
      </c>
      <c r="J139" s="28"/>
    </row>
    <row r="140" spans="1:10" ht="31.5" thickBot="1">
      <c r="A140" s="112">
        <v>90</v>
      </c>
      <c r="B140" s="69" t="s">
        <v>25</v>
      </c>
      <c r="C140" s="17">
        <f>D140+E140+F140+G140+H140+I140</f>
        <v>3954.2</v>
      </c>
      <c r="D140" s="18">
        <f>D146+D152</f>
        <v>326</v>
      </c>
      <c r="E140" s="18">
        <v>0</v>
      </c>
      <c r="F140" s="18">
        <f t="shared" si="33"/>
        <v>0</v>
      </c>
      <c r="G140" s="18">
        <f t="shared" si="33"/>
        <v>0</v>
      </c>
      <c r="H140" s="18">
        <f t="shared" si="33"/>
        <v>1814.1</v>
      </c>
      <c r="I140" s="18">
        <f t="shared" si="33"/>
        <v>1814.1</v>
      </c>
      <c r="J140" s="28"/>
    </row>
    <row r="141" spans="1:10" s="34" customFormat="1" ht="15.75" customHeight="1">
      <c r="A141" s="138">
        <v>91</v>
      </c>
      <c r="B141" s="26" t="s">
        <v>37</v>
      </c>
      <c r="C141" s="132">
        <f>C143+C145</f>
        <v>4540.563999999999</v>
      </c>
      <c r="D141" s="132">
        <f aca="true" t="shared" si="34" ref="D141:I141">D143+D145</f>
        <v>839.8</v>
      </c>
      <c r="E141" s="132">
        <f t="shared" si="34"/>
        <v>0</v>
      </c>
      <c r="F141" s="132">
        <f t="shared" si="34"/>
        <v>0</v>
      </c>
      <c r="G141" s="132">
        <f t="shared" si="34"/>
        <v>0</v>
      </c>
      <c r="H141" s="132">
        <f t="shared" si="34"/>
        <v>1814.1</v>
      </c>
      <c r="I141" s="132">
        <f t="shared" si="34"/>
        <v>1886.664</v>
      </c>
      <c r="J141" s="136"/>
    </row>
    <row r="142" spans="1:10" s="34" customFormat="1" ht="47.25" customHeight="1" thickBot="1">
      <c r="A142" s="139"/>
      <c r="B142" s="71" t="s">
        <v>142</v>
      </c>
      <c r="C142" s="133"/>
      <c r="D142" s="133"/>
      <c r="E142" s="133"/>
      <c r="F142" s="133"/>
      <c r="G142" s="133"/>
      <c r="H142" s="133"/>
      <c r="I142" s="133"/>
      <c r="J142" s="137"/>
    </row>
    <row r="143" spans="1:10" s="34" customFormat="1" ht="15.75" thickBot="1">
      <c r="A143" s="110">
        <v>92</v>
      </c>
      <c r="B143" s="20" t="s">
        <v>5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3"/>
    </row>
    <row r="144" spans="1:10" s="34" customFormat="1" ht="31.5" thickBot="1">
      <c r="A144" s="110">
        <v>93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3"/>
    </row>
    <row r="145" spans="1:13" s="34" customFormat="1" ht="21" customHeight="1" thickBot="1">
      <c r="A145" s="110">
        <v>94</v>
      </c>
      <c r="B145" s="20" t="s">
        <v>6</v>
      </c>
      <c r="C145" s="97">
        <f>D145+E145+F145+G145+H145+I145</f>
        <v>4540.563999999999</v>
      </c>
      <c r="D145" s="36">
        <f>576+M145</f>
        <v>839.8</v>
      </c>
      <c r="E145" s="36">
        <v>0</v>
      </c>
      <c r="F145" s="36">
        <v>0</v>
      </c>
      <c r="G145" s="36">
        <f>F145*1.04</f>
        <v>0</v>
      </c>
      <c r="H145" s="36">
        <f>H146</f>
        <v>1814.1</v>
      </c>
      <c r="I145" s="36">
        <f>H145*1.04</f>
        <v>1886.664</v>
      </c>
      <c r="J145" s="33"/>
      <c r="M145" s="34">
        <v>263.8</v>
      </c>
    </row>
    <row r="146" spans="1:13" s="34" customFormat="1" ht="31.5" thickBot="1">
      <c r="A146" s="110">
        <v>95</v>
      </c>
      <c r="B146" s="71" t="s">
        <v>25</v>
      </c>
      <c r="C146" s="97">
        <f>D146+E146+F146+G146+H146+I146</f>
        <v>3954.2</v>
      </c>
      <c r="D146" s="36">
        <f>M146</f>
        <v>326</v>
      </c>
      <c r="E146" s="36">
        <v>0</v>
      </c>
      <c r="F146" s="36">
        <v>0</v>
      </c>
      <c r="G146" s="36">
        <v>0</v>
      </c>
      <c r="H146" s="36">
        <v>1814.1</v>
      </c>
      <c r="I146" s="36">
        <v>1814.1</v>
      </c>
      <c r="J146" s="33"/>
      <c r="M146" s="34">
        <v>326</v>
      </c>
    </row>
    <row r="147" spans="1:10" s="34" customFormat="1" ht="15.75" customHeight="1">
      <c r="A147" s="138">
        <v>96</v>
      </c>
      <c r="B147" s="26" t="s">
        <v>38</v>
      </c>
      <c r="C147" s="132">
        <f>C149+C151</f>
        <v>0</v>
      </c>
      <c r="D147" s="132">
        <f aca="true" t="shared" si="35" ref="D147:I147">D149+D151</f>
        <v>0</v>
      </c>
      <c r="E147" s="132">
        <f t="shared" si="35"/>
        <v>0</v>
      </c>
      <c r="F147" s="132">
        <f t="shared" si="35"/>
        <v>0</v>
      </c>
      <c r="G147" s="132">
        <f t="shared" si="35"/>
        <v>0</v>
      </c>
      <c r="H147" s="132">
        <f t="shared" si="35"/>
        <v>0</v>
      </c>
      <c r="I147" s="132">
        <f t="shared" si="35"/>
        <v>0</v>
      </c>
      <c r="J147" s="136"/>
    </row>
    <row r="148" spans="1:10" s="34" customFormat="1" ht="96.75" customHeight="1" thickBot="1">
      <c r="A148" s="139"/>
      <c r="B148" s="71" t="s">
        <v>143</v>
      </c>
      <c r="C148" s="133"/>
      <c r="D148" s="133"/>
      <c r="E148" s="133"/>
      <c r="F148" s="133"/>
      <c r="G148" s="133"/>
      <c r="H148" s="133"/>
      <c r="I148" s="133"/>
      <c r="J148" s="137"/>
    </row>
    <row r="149" spans="1:10" s="34" customFormat="1" ht="15.75" thickBot="1">
      <c r="A149" s="110">
        <v>97</v>
      </c>
      <c r="B149" s="20" t="s">
        <v>5</v>
      </c>
      <c r="C149" s="97">
        <f>D149+E149+F149+G149+H149+I149</f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3"/>
    </row>
    <row r="150" spans="1:10" s="34" customFormat="1" ht="31.5" thickBot="1">
      <c r="A150" s="110">
        <v>98</v>
      </c>
      <c r="B150" s="71" t="s">
        <v>25</v>
      </c>
      <c r="C150" s="97">
        <f>D150+E150+F150+G150+H150+I150</f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3"/>
    </row>
    <row r="151" spans="1:10" s="34" customFormat="1" ht="21" customHeight="1" thickBot="1">
      <c r="A151" s="110">
        <v>99</v>
      </c>
      <c r="B151" s="20" t="s">
        <v>6</v>
      </c>
      <c r="C151" s="97">
        <f>D151+E151+F151+G151+H151+I151</f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f>G151</f>
        <v>0</v>
      </c>
      <c r="I151" s="36">
        <f>H151</f>
        <v>0</v>
      </c>
      <c r="J151" s="33"/>
    </row>
    <row r="152" spans="1:10" s="34" customFormat="1" ht="31.5" thickBot="1">
      <c r="A152" s="110">
        <v>100</v>
      </c>
      <c r="B152" s="71" t="s">
        <v>25</v>
      </c>
      <c r="C152" s="97">
        <f>D152+E152+F152+G152+H152+I152</f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f>G152</f>
        <v>0</v>
      </c>
      <c r="I152" s="36">
        <f>H152</f>
        <v>0</v>
      </c>
      <c r="J152" s="33"/>
    </row>
    <row r="153" spans="1:10" s="34" customFormat="1" ht="15.75" customHeight="1" thickBot="1">
      <c r="A153" s="134">
        <v>101</v>
      </c>
      <c r="B153" s="12" t="s">
        <v>26</v>
      </c>
      <c r="C153" s="149">
        <f>C155+C157</f>
        <v>1192.3</v>
      </c>
      <c r="D153" s="149">
        <f aca="true" t="shared" si="36" ref="D153:I153">D155+D157</f>
        <v>1192.3</v>
      </c>
      <c r="E153" s="149">
        <f t="shared" si="36"/>
        <v>0</v>
      </c>
      <c r="F153" s="149">
        <f t="shared" si="36"/>
        <v>0</v>
      </c>
      <c r="G153" s="149">
        <f t="shared" si="36"/>
        <v>0</v>
      </c>
      <c r="H153" s="149">
        <f t="shared" si="36"/>
        <v>0</v>
      </c>
      <c r="I153" s="149">
        <f t="shared" si="36"/>
        <v>0</v>
      </c>
      <c r="J153" s="28"/>
    </row>
    <row r="154" spans="1:10" s="34" customFormat="1" ht="63" customHeight="1" thickBot="1">
      <c r="A154" s="135"/>
      <c r="B154" s="71" t="s">
        <v>144</v>
      </c>
      <c r="C154" s="150"/>
      <c r="D154" s="150"/>
      <c r="E154" s="150"/>
      <c r="F154" s="150"/>
      <c r="G154" s="150"/>
      <c r="H154" s="150"/>
      <c r="I154" s="150"/>
      <c r="J154" s="33" t="s">
        <v>97</v>
      </c>
    </row>
    <row r="155" spans="1:10" s="34" customFormat="1" ht="16.5" customHeight="1" thickBot="1">
      <c r="A155" s="112">
        <v>102</v>
      </c>
      <c r="B155" s="8" t="s">
        <v>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28"/>
    </row>
    <row r="156" spans="1:10" s="34" customFormat="1" ht="31.5" customHeight="1" thickBot="1">
      <c r="A156" s="112">
        <v>103</v>
      </c>
      <c r="B156" s="69" t="s">
        <v>25</v>
      </c>
      <c r="C156" s="17">
        <f>D156+E156+F156+G156+H156+I156</f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28"/>
    </row>
    <row r="157" spans="1:13" s="34" customFormat="1" ht="16.5" customHeight="1" thickBot="1">
      <c r="A157" s="112">
        <v>104</v>
      </c>
      <c r="B157" s="8" t="s">
        <v>6</v>
      </c>
      <c r="C157" s="17">
        <f>D157+E157+F157+G157+H157+I157</f>
        <v>1192.3</v>
      </c>
      <c r="D157" s="18">
        <f>M157</f>
        <v>1192.3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28"/>
      <c r="M157" s="34">
        <v>1192.3</v>
      </c>
    </row>
    <row r="158" spans="1:13" s="34" customFormat="1" ht="27" customHeight="1" thickBot="1">
      <c r="A158" s="112">
        <v>105</v>
      </c>
      <c r="B158" s="69" t="s">
        <v>25</v>
      </c>
      <c r="C158" s="17">
        <f>D158+E158+F158+G158+H158+I158</f>
        <v>1192.3</v>
      </c>
      <c r="D158" s="18">
        <f>M158</f>
        <v>1192.3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0"/>
      <c r="M158" s="34">
        <v>1192.3</v>
      </c>
    </row>
    <row r="159" spans="1:10" s="34" customFormat="1" ht="51.75" customHeight="1" thickBot="1">
      <c r="A159" s="112">
        <v>106</v>
      </c>
      <c r="B159" s="70" t="s">
        <v>145</v>
      </c>
      <c r="C159" s="17">
        <f>C160+C162</f>
        <v>320</v>
      </c>
      <c r="D159" s="17">
        <f aca="true" t="shared" si="37" ref="D159:I159">D160+D162</f>
        <v>0</v>
      </c>
      <c r="E159" s="17">
        <f t="shared" si="37"/>
        <v>0</v>
      </c>
      <c r="F159" s="17">
        <f t="shared" si="37"/>
        <v>0</v>
      </c>
      <c r="G159" s="17">
        <f t="shared" si="37"/>
        <v>0</v>
      </c>
      <c r="H159" s="17">
        <f t="shared" si="37"/>
        <v>160</v>
      </c>
      <c r="I159" s="17">
        <f t="shared" si="37"/>
        <v>160</v>
      </c>
      <c r="J159" s="33" t="s">
        <v>98</v>
      </c>
    </row>
    <row r="160" spans="1:10" s="34" customFormat="1" ht="15.75" thickBot="1">
      <c r="A160" s="112">
        <v>107</v>
      </c>
      <c r="B160" s="8" t="s">
        <v>5</v>
      </c>
      <c r="C160" s="17">
        <f>D160+E160+F160+G160+H160+I160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0"/>
    </row>
    <row r="161" spans="1:10" s="34" customFormat="1" ht="31.5" thickBot="1">
      <c r="A161" s="112">
        <v>108</v>
      </c>
      <c r="B161" s="69" t="s">
        <v>25</v>
      </c>
      <c r="C161" s="17">
        <f>D161+E161+F161+G161+H161+I161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0"/>
    </row>
    <row r="162" spans="1:10" s="34" customFormat="1" ht="15.75" thickBot="1">
      <c r="A162" s="112">
        <v>109</v>
      </c>
      <c r="B162" s="8" t="s">
        <v>6</v>
      </c>
      <c r="C162" s="17">
        <f>D162+E162+F162+G162+H162+I162</f>
        <v>320</v>
      </c>
      <c r="D162" s="18">
        <v>0</v>
      </c>
      <c r="E162" s="18">
        <v>0</v>
      </c>
      <c r="F162" s="18">
        <v>0</v>
      </c>
      <c r="G162" s="18">
        <v>0</v>
      </c>
      <c r="H162" s="18">
        <v>160</v>
      </c>
      <c r="I162" s="18">
        <v>160</v>
      </c>
      <c r="J162" s="10"/>
    </row>
    <row r="163" spans="1:10" s="34" customFormat="1" ht="31.5" thickBot="1">
      <c r="A163" s="112">
        <v>110</v>
      </c>
      <c r="B163" s="69" t="s">
        <v>25</v>
      </c>
      <c r="C163" s="17">
        <f>D163+E163+F163+G163+H163+I163</f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0"/>
    </row>
    <row r="164" spans="1:10" s="34" customFormat="1" ht="15.75" customHeight="1">
      <c r="A164" s="138">
        <v>111</v>
      </c>
      <c r="B164" s="26" t="s">
        <v>44</v>
      </c>
      <c r="C164" s="132">
        <f aca="true" t="shared" si="38" ref="C164:H164">C169+C171+C167</f>
        <v>0</v>
      </c>
      <c r="D164" s="132">
        <f>D166+D173+D180</f>
        <v>1217.8000000000002</v>
      </c>
      <c r="E164" s="132">
        <f>E166+E173+E180</f>
        <v>0</v>
      </c>
      <c r="F164" s="132">
        <f t="shared" si="38"/>
        <v>0</v>
      </c>
      <c r="G164" s="132">
        <f t="shared" si="38"/>
        <v>0</v>
      </c>
      <c r="H164" s="132">
        <f t="shared" si="38"/>
        <v>0</v>
      </c>
      <c r="I164" s="132">
        <f>I169+I171+I167+I173</f>
        <v>0</v>
      </c>
      <c r="J164" s="136" t="s">
        <v>99</v>
      </c>
    </row>
    <row r="165" spans="1:10" s="34" customFormat="1" ht="65.25" customHeight="1" thickBot="1">
      <c r="A165" s="139"/>
      <c r="B165" s="71" t="s">
        <v>76</v>
      </c>
      <c r="C165" s="133"/>
      <c r="D165" s="133"/>
      <c r="E165" s="133"/>
      <c r="F165" s="133"/>
      <c r="G165" s="133"/>
      <c r="H165" s="133"/>
      <c r="I165" s="133"/>
      <c r="J165" s="137"/>
    </row>
    <row r="166" spans="1:10" s="34" customFormat="1" ht="32.25" customHeight="1" thickBot="1">
      <c r="A166" s="110">
        <v>112</v>
      </c>
      <c r="B166" s="73" t="s">
        <v>50</v>
      </c>
      <c r="C166" s="97">
        <f>D166+E166+F166+G166+H166+I166</f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37"/>
    </row>
    <row r="167" spans="1:10" s="34" customFormat="1" ht="15.75" thickBot="1">
      <c r="A167" s="110">
        <v>113</v>
      </c>
      <c r="B167" s="20" t="s">
        <v>43</v>
      </c>
      <c r="C167" s="97">
        <f aca="true" t="shared" si="39" ref="C167:C186">D167+E167+F167+G167+H167+I167</f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31.5" thickBot="1">
      <c r="A168" s="110">
        <v>114</v>
      </c>
      <c r="B168" s="71" t="s">
        <v>25</v>
      </c>
      <c r="C168" s="97">
        <f t="shared" si="39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15.75" thickBot="1">
      <c r="A169" s="110">
        <v>115</v>
      </c>
      <c r="B169" s="20" t="s">
        <v>5</v>
      </c>
      <c r="C169" s="97">
        <f t="shared" si="39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0" s="34" customFormat="1" ht="31.5" thickBot="1">
      <c r="A170" s="110">
        <v>116</v>
      </c>
      <c r="B170" s="71" t="s">
        <v>25</v>
      </c>
      <c r="C170" s="97">
        <f t="shared" si="39"/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3"/>
    </row>
    <row r="171" spans="1:10" s="34" customFormat="1" ht="21" customHeight="1" thickBot="1">
      <c r="A171" s="110">
        <v>117</v>
      </c>
      <c r="B171" s="20" t="s">
        <v>6</v>
      </c>
      <c r="C171" s="97">
        <f t="shared" si="39"/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3"/>
    </row>
    <row r="172" spans="1:10" s="34" customFormat="1" ht="31.5" thickBot="1">
      <c r="A172" s="110">
        <v>118</v>
      </c>
      <c r="B172" s="71" t="s">
        <v>25</v>
      </c>
      <c r="C172" s="97">
        <f t="shared" si="39"/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f>H172</f>
        <v>0</v>
      </c>
      <c r="J172" s="33"/>
    </row>
    <row r="173" spans="1:10" s="34" customFormat="1" ht="50.25" customHeight="1" thickBot="1">
      <c r="A173" s="110">
        <v>119</v>
      </c>
      <c r="B173" s="73" t="s">
        <v>51</v>
      </c>
      <c r="C173" s="97">
        <f t="shared" si="39"/>
        <v>1217.8000000000002</v>
      </c>
      <c r="D173" s="97">
        <f>D178</f>
        <v>1217.8000000000002</v>
      </c>
      <c r="E173" s="97">
        <f>E178</f>
        <v>0</v>
      </c>
      <c r="F173" s="97">
        <v>0</v>
      </c>
      <c r="G173" s="97">
        <f>G174+G176+G178</f>
        <v>0</v>
      </c>
      <c r="H173" s="97">
        <v>0</v>
      </c>
      <c r="I173" s="97">
        <f>I178</f>
        <v>0</v>
      </c>
      <c r="J173" s="37"/>
    </row>
    <row r="174" spans="1:10" s="34" customFormat="1" ht="15.75" thickBot="1">
      <c r="A174" s="110">
        <v>120</v>
      </c>
      <c r="B174" s="20" t="s">
        <v>43</v>
      </c>
      <c r="C174" s="97">
        <f t="shared" si="39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31.5" thickBot="1">
      <c r="A175" s="110">
        <v>121</v>
      </c>
      <c r="B175" s="71" t="s">
        <v>25</v>
      </c>
      <c r="C175" s="97">
        <f t="shared" si="39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15.75" thickBot="1">
      <c r="A176" s="110">
        <v>122</v>
      </c>
      <c r="B176" s="20" t="s">
        <v>5</v>
      </c>
      <c r="C176" s="97">
        <f t="shared" si="39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31.5" thickBot="1">
      <c r="A177" s="110">
        <v>123</v>
      </c>
      <c r="B177" s="71" t="s">
        <v>25</v>
      </c>
      <c r="C177" s="97">
        <f t="shared" si="39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3"/>
    </row>
    <row r="178" spans="1:14" s="34" customFormat="1" ht="21" customHeight="1" thickBot="1">
      <c r="A178" s="110">
        <v>124</v>
      </c>
      <c r="B178" s="20" t="s">
        <v>6</v>
      </c>
      <c r="C178" s="97">
        <f t="shared" si="39"/>
        <v>1217.8000000000002</v>
      </c>
      <c r="D178" s="36">
        <f>4614.8+K178+M178+N178-0.1</f>
        <v>1217.8000000000002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3"/>
      <c r="K178" s="34">
        <v>-2653.3</v>
      </c>
      <c r="M178" s="34">
        <v>-131</v>
      </c>
      <c r="N178" s="34">
        <v>-612.6</v>
      </c>
    </row>
    <row r="179" spans="1:14" s="34" customFormat="1" ht="31.5" thickBot="1">
      <c r="A179" s="110">
        <v>125</v>
      </c>
      <c r="B179" s="71" t="s">
        <v>25</v>
      </c>
      <c r="C179" s="97">
        <f t="shared" si="39"/>
        <v>0</v>
      </c>
      <c r="D179" s="36">
        <f>3400+K179+M179+N179</f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f>H179</f>
        <v>0</v>
      </c>
      <c r="J179" s="33"/>
      <c r="K179" s="34">
        <v>-1500</v>
      </c>
      <c r="M179" s="34">
        <v>-1287.4</v>
      </c>
      <c r="N179" s="34">
        <v>-612.6</v>
      </c>
    </row>
    <row r="180" spans="1:10" s="34" customFormat="1" ht="50.25" customHeight="1" thickBot="1">
      <c r="A180" s="110">
        <v>126</v>
      </c>
      <c r="B180" s="73" t="s">
        <v>55</v>
      </c>
      <c r="C180" s="97">
        <f t="shared" si="39"/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37"/>
    </row>
    <row r="181" spans="1:10" s="34" customFormat="1" ht="15.75" thickBot="1">
      <c r="A181" s="110">
        <v>127</v>
      </c>
      <c r="B181" s="20" t="s">
        <v>43</v>
      </c>
      <c r="C181" s="97">
        <f t="shared" si="39"/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110">
        <v>128</v>
      </c>
      <c r="B182" s="71" t="s">
        <v>25</v>
      </c>
      <c r="C182" s="97">
        <f t="shared" si="39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110">
        <v>129</v>
      </c>
      <c r="B183" s="20" t="s">
        <v>5</v>
      </c>
      <c r="C183" s="97">
        <f t="shared" si="39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110">
        <v>130</v>
      </c>
      <c r="B184" s="71" t="s">
        <v>25</v>
      </c>
      <c r="C184" s="97">
        <f t="shared" si="39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110">
        <v>131</v>
      </c>
      <c r="B185" s="20" t="s">
        <v>6</v>
      </c>
      <c r="C185" s="97">
        <f t="shared" si="39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110">
        <v>132</v>
      </c>
      <c r="B186" s="71" t="s">
        <v>25</v>
      </c>
      <c r="C186" s="97">
        <f t="shared" si="39"/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f>H186</f>
        <v>0</v>
      </c>
      <c r="J186" s="33"/>
    </row>
    <row r="187" spans="1:10" s="34" customFormat="1" ht="15.75" customHeight="1">
      <c r="A187" s="138">
        <v>133</v>
      </c>
      <c r="B187" s="26" t="s">
        <v>49</v>
      </c>
      <c r="C187" s="132">
        <f aca="true" t="shared" si="40" ref="C187:I187">C191+C193+C189</f>
        <v>58.39999999999999</v>
      </c>
      <c r="D187" s="132">
        <f t="shared" si="40"/>
        <v>0</v>
      </c>
      <c r="E187" s="132">
        <f t="shared" si="40"/>
        <v>18.7</v>
      </c>
      <c r="F187" s="132">
        <f t="shared" si="40"/>
        <v>19.4</v>
      </c>
      <c r="G187" s="132">
        <f t="shared" si="40"/>
        <v>20.3</v>
      </c>
      <c r="H187" s="132">
        <f t="shared" si="40"/>
        <v>0</v>
      </c>
      <c r="I187" s="132">
        <f t="shared" si="40"/>
        <v>0</v>
      </c>
      <c r="J187" s="136" t="s">
        <v>100</v>
      </c>
    </row>
    <row r="188" spans="1:10" s="34" customFormat="1" ht="34.5" customHeight="1" thickBot="1">
      <c r="A188" s="139"/>
      <c r="B188" s="71" t="s">
        <v>67</v>
      </c>
      <c r="C188" s="133"/>
      <c r="D188" s="133"/>
      <c r="E188" s="133"/>
      <c r="F188" s="133"/>
      <c r="G188" s="133"/>
      <c r="H188" s="133"/>
      <c r="I188" s="133"/>
      <c r="J188" s="137"/>
    </row>
    <row r="189" spans="1:10" s="34" customFormat="1" ht="15.75" thickBot="1">
      <c r="A189" s="110">
        <v>134</v>
      </c>
      <c r="B189" s="20" t="s">
        <v>43</v>
      </c>
      <c r="C189" s="97">
        <f aca="true" t="shared" si="41" ref="C189:C194">D189+E189+F189+G189+H189+I189</f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3"/>
    </row>
    <row r="190" spans="1:10" s="34" customFormat="1" ht="31.5" thickBot="1">
      <c r="A190" s="110">
        <v>135</v>
      </c>
      <c r="B190" s="71" t="s">
        <v>25</v>
      </c>
      <c r="C190" s="97">
        <f t="shared" si="41"/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3"/>
    </row>
    <row r="191" spans="1:10" s="34" customFormat="1" ht="15.75" thickBot="1">
      <c r="A191" s="110">
        <v>136</v>
      </c>
      <c r="B191" s="20" t="s">
        <v>5</v>
      </c>
      <c r="C191" s="97">
        <f t="shared" si="41"/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3"/>
    </row>
    <row r="192" spans="1:10" s="34" customFormat="1" ht="31.5" thickBot="1">
      <c r="A192" s="110">
        <v>137</v>
      </c>
      <c r="B192" s="71" t="s">
        <v>25</v>
      </c>
      <c r="C192" s="97">
        <f t="shared" si="41"/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3"/>
    </row>
    <row r="193" spans="1:10" s="34" customFormat="1" ht="21" customHeight="1" thickBot="1">
      <c r="A193" s="110">
        <v>138</v>
      </c>
      <c r="B193" s="20" t="s">
        <v>6</v>
      </c>
      <c r="C193" s="97">
        <f t="shared" si="41"/>
        <v>58.39999999999999</v>
      </c>
      <c r="D193" s="36">
        <v>0</v>
      </c>
      <c r="E193" s="36">
        <v>18.7</v>
      </c>
      <c r="F193" s="36">
        <v>19.4</v>
      </c>
      <c r="G193" s="36">
        <v>20.3</v>
      </c>
      <c r="H193" s="36">
        <v>0</v>
      </c>
      <c r="I193" s="36">
        <f>H193</f>
        <v>0</v>
      </c>
      <c r="J193" s="33"/>
    </row>
    <row r="194" spans="1:10" s="34" customFormat="1" ht="31.5" thickBot="1">
      <c r="A194" s="39">
        <v>139</v>
      </c>
      <c r="B194" s="74" t="s">
        <v>25</v>
      </c>
      <c r="C194" s="97">
        <f t="shared" si="41"/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81.75" customHeight="1" thickBot="1">
      <c r="A195" s="42">
        <v>140</v>
      </c>
      <c r="B195" s="75" t="s">
        <v>53</v>
      </c>
      <c r="C195" s="99">
        <f>C196</f>
        <v>0</v>
      </c>
      <c r="D195" s="99">
        <f aca="true" t="shared" si="42" ref="D195:I195">D196</f>
        <v>0</v>
      </c>
      <c r="E195" s="99">
        <f t="shared" si="42"/>
        <v>0</v>
      </c>
      <c r="F195" s="99">
        <f t="shared" si="42"/>
        <v>0</v>
      </c>
      <c r="G195" s="99">
        <f t="shared" si="42"/>
        <v>0</v>
      </c>
      <c r="H195" s="99">
        <f t="shared" si="42"/>
        <v>0</v>
      </c>
      <c r="I195" s="99">
        <f t="shared" si="42"/>
        <v>0</v>
      </c>
      <c r="J195" s="83" t="s">
        <v>101</v>
      </c>
    </row>
    <row r="196" spans="1:10" s="34" customFormat="1" ht="21" customHeight="1" thickBot="1">
      <c r="A196" s="110">
        <v>141</v>
      </c>
      <c r="B196" s="20" t="s">
        <v>6</v>
      </c>
      <c r="C196" s="97">
        <f>D196+E196+F196+G196+H196+I196</f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f>H196</f>
        <v>0</v>
      </c>
      <c r="J196" s="33"/>
    </row>
    <row r="197" spans="1:10" s="34" customFormat="1" ht="31.5" thickBot="1">
      <c r="A197" s="39">
        <v>142</v>
      </c>
      <c r="B197" s="74" t="s">
        <v>25</v>
      </c>
      <c r="C197" s="97">
        <f>D197+E197+F197+G197+H197+I197</f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f>H197</f>
        <v>0</v>
      </c>
      <c r="J197" s="41"/>
    </row>
    <row r="198" spans="1:10" s="34" customFormat="1" ht="85.5" customHeight="1" thickBot="1">
      <c r="A198" s="42">
        <v>143</v>
      </c>
      <c r="B198" s="76" t="s">
        <v>68</v>
      </c>
      <c r="C198" s="99">
        <f>C199+C201</f>
        <v>0</v>
      </c>
      <c r="D198" s="99">
        <f aca="true" t="shared" si="43" ref="D198:I198">D199+D201</f>
        <v>0</v>
      </c>
      <c r="E198" s="99">
        <f t="shared" si="43"/>
        <v>0</v>
      </c>
      <c r="F198" s="99">
        <f t="shared" si="43"/>
        <v>0</v>
      </c>
      <c r="G198" s="99">
        <f t="shared" si="43"/>
        <v>0</v>
      </c>
      <c r="H198" s="99">
        <f t="shared" si="43"/>
        <v>0</v>
      </c>
      <c r="I198" s="99">
        <f t="shared" si="43"/>
        <v>0</v>
      </c>
      <c r="J198" s="83" t="s">
        <v>102</v>
      </c>
    </row>
    <row r="199" spans="1:10" s="34" customFormat="1" ht="21" customHeight="1" thickBot="1">
      <c r="A199" s="110">
        <v>144</v>
      </c>
      <c r="B199" s="20" t="s">
        <v>6</v>
      </c>
      <c r="C199" s="100">
        <f>D199+E199+F199+G199+H199+I199</f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f>H199</f>
        <v>0</v>
      </c>
      <c r="J199" s="33"/>
    </row>
    <row r="200" spans="1:10" s="34" customFormat="1" ht="30.75">
      <c r="A200" s="39">
        <v>145</v>
      </c>
      <c r="B200" s="74" t="s">
        <v>25</v>
      </c>
      <c r="C200" s="100">
        <f>D200+E200+F200+G200+H200+I200</f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f>H200</f>
        <v>0</v>
      </c>
      <c r="J200" s="41"/>
    </row>
    <row r="201" spans="1:10" s="34" customFormat="1" ht="21" customHeight="1" thickBot="1">
      <c r="A201" s="42">
        <v>146</v>
      </c>
      <c r="B201" s="49" t="s">
        <v>5</v>
      </c>
      <c r="C201" s="100">
        <f>D201+E201+F201+G201+H201+I201</f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f>H201</f>
        <v>0</v>
      </c>
      <c r="J201" s="33"/>
    </row>
    <row r="202" spans="1:10" s="34" customFormat="1" ht="31.5" thickBot="1">
      <c r="A202" s="39">
        <v>147</v>
      </c>
      <c r="B202" s="74" t="s">
        <v>25</v>
      </c>
      <c r="C202" s="100">
        <f>D202+E202+F202+G202+H202+I202</f>
        <v>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f>H202</f>
        <v>0</v>
      </c>
      <c r="J202" s="41"/>
    </row>
    <row r="203" spans="1:10" s="34" customFormat="1" ht="15.75" customHeight="1" thickBot="1">
      <c r="A203" s="138">
        <v>148</v>
      </c>
      <c r="B203" s="66" t="s">
        <v>64</v>
      </c>
      <c r="C203" s="132">
        <f aca="true" t="shared" si="44" ref="C203:I203">C205+C207</f>
        <v>1692.9</v>
      </c>
      <c r="D203" s="132">
        <f>D205+D207</f>
        <v>1692.9</v>
      </c>
      <c r="E203" s="132">
        <f t="shared" si="44"/>
        <v>0</v>
      </c>
      <c r="F203" s="132">
        <f t="shared" si="44"/>
        <v>0</v>
      </c>
      <c r="G203" s="132">
        <f t="shared" si="44"/>
        <v>0</v>
      </c>
      <c r="H203" s="132">
        <f t="shared" si="44"/>
        <v>0</v>
      </c>
      <c r="I203" s="132">
        <f t="shared" si="44"/>
        <v>0</v>
      </c>
      <c r="J203" s="136" t="s">
        <v>103</v>
      </c>
    </row>
    <row r="204" spans="1:10" s="34" customFormat="1" ht="99.75" customHeight="1" thickBot="1">
      <c r="A204" s="139"/>
      <c r="B204" s="71" t="s">
        <v>154</v>
      </c>
      <c r="C204" s="133"/>
      <c r="D204" s="133"/>
      <c r="E204" s="133"/>
      <c r="F204" s="133"/>
      <c r="G204" s="133"/>
      <c r="H204" s="133"/>
      <c r="I204" s="133"/>
      <c r="J204" s="137"/>
    </row>
    <row r="205" spans="1:10" s="34" customFormat="1" ht="15.75" thickBot="1">
      <c r="A205" s="110">
        <v>149</v>
      </c>
      <c r="B205" s="20" t="s">
        <v>5</v>
      </c>
      <c r="C205" s="97">
        <f>D205+E205+F205+G205+H205+I205</f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f>H206</f>
        <v>0</v>
      </c>
      <c r="I205" s="36">
        <v>0</v>
      </c>
      <c r="J205" s="33"/>
    </row>
    <row r="206" spans="1:10" s="34" customFormat="1" ht="31.5" thickBot="1">
      <c r="A206" s="110">
        <v>150</v>
      </c>
      <c r="B206" s="71" t="s">
        <v>25</v>
      </c>
      <c r="C206" s="97">
        <f>D206+E206+F206+G206+H206+I206</f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3"/>
    </row>
    <row r="207" spans="1:16" s="34" customFormat="1" ht="21" customHeight="1" thickBot="1">
      <c r="A207" s="110">
        <v>151</v>
      </c>
      <c r="B207" s="20" t="s">
        <v>6</v>
      </c>
      <c r="C207" s="97">
        <f>D207+E207+F207+G207+H207+I207</f>
        <v>1692.9</v>
      </c>
      <c r="D207" s="36">
        <f>K207+P207</f>
        <v>1692.9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3"/>
      <c r="K207" s="34">
        <v>1500</v>
      </c>
      <c r="P207" s="34">
        <v>192.9</v>
      </c>
    </row>
    <row r="208" spans="1:16" s="34" customFormat="1" ht="31.5" thickBot="1">
      <c r="A208" s="110">
        <v>152</v>
      </c>
      <c r="B208" s="71" t="s">
        <v>25</v>
      </c>
      <c r="C208" s="97">
        <f>D208+E208+F208+G208+H208+I208</f>
        <v>1692.9</v>
      </c>
      <c r="D208" s="36">
        <f>K208+P208</f>
        <v>1692.9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3"/>
      <c r="K208" s="34">
        <v>1500</v>
      </c>
      <c r="P208" s="34">
        <v>192.9</v>
      </c>
    </row>
    <row r="209" spans="1:10" s="34" customFormat="1" ht="15.75" customHeight="1" thickBot="1">
      <c r="A209" s="138">
        <v>148</v>
      </c>
      <c r="B209" s="66" t="s">
        <v>65</v>
      </c>
      <c r="C209" s="132">
        <f aca="true" t="shared" si="45" ref="C209:I209">C211+C213</f>
        <v>2205.3</v>
      </c>
      <c r="D209" s="132">
        <f t="shared" si="45"/>
        <v>185.1</v>
      </c>
      <c r="E209" s="132">
        <f t="shared" si="45"/>
        <v>647.2</v>
      </c>
      <c r="F209" s="132">
        <f t="shared" si="45"/>
        <v>673</v>
      </c>
      <c r="G209" s="132">
        <f t="shared" si="45"/>
        <v>700</v>
      </c>
      <c r="H209" s="132">
        <f t="shared" si="45"/>
        <v>0</v>
      </c>
      <c r="I209" s="132">
        <f t="shared" si="45"/>
        <v>0</v>
      </c>
      <c r="J209" s="136" t="s">
        <v>103</v>
      </c>
    </row>
    <row r="210" spans="1:10" s="34" customFormat="1" ht="79.5" customHeight="1" thickBot="1">
      <c r="A210" s="139"/>
      <c r="B210" s="71" t="s">
        <v>66</v>
      </c>
      <c r="C210" s="133"/>
      <c r="D210" s="133"/>
      <c r="E210" s="133"/>
      <c r="F210" s="133"/>
      <c r="G210" s="133"/>
      <c r="H210" s="133"/>
      <c r="I210" s="133"/>
      <c r="J210" s="137"/>
    </row>
    <row r="211" spans="1:10" s="34" customFormat="1" ht="15.75" thickBot="1">
      <c r="A211" s="110">
        <v>149</v>
      </c>
      <c r="B211" s="20" t="s">
        <v>5</v>
      </c>
      <c r="C211" s="97">
        <f>D211+E211+F211+G211+H211+I211</f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f>H212</f>
        <v>0</v>
      </c>
      <c r="I211" s="36">
        <v>0</v>
      </c>
      <c r="J211" s="33"/>
    </row>
    <row r="212" spans="1:10" s="34" customFormat="1" ht="31.5" thickBot="1">
      <c r="A212" s="110">
        <v>150</v>
      </c>
      <c r="B212" s="71" t="s">
        <v>25</v>
      </c>
      <c r="C212" s="97">
        <f>D212+E212+F212+G212+H212+I212</f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3"/>
    </row>
    <row r="213" spans="1:10" s="34" customFormat="1" ht="21" customHeight="1" thickBot="1">
      <c r="A213" s="110">
        <v>151</v>
      </c>
      <c r="B213" s="20" t="s">
        <v>6</v>
      </c>
      <c r="C213" s="97">
        <f>D213+E213+F213+G213+H213+I213</f>
        <v>2205.3</v>
      </c>
      <c r="D213" s="36">
        <v>185.1</v>
      </c>
      <c r="E213" s="36">
        <v>647.2</v>
      </c>
      <c r="F213" s="36">
        <v>673</v>
      </c>
      <c r="G213" s="36">
        <v>700</v>
      </c>
      <c r="H213" s="36">
        <v>0</v>
      </c>
      <c r="I213" s="36">
        <v>0</v>
      </c>
      <c r="J213" s="33"/>
    </row>
    <row r="214" spans="1:10" s="34" customFormat="1" ht="31.5" thickBot="1">
      <c r="A214" s="110">
        <v>152</v>
      </c>
      <c r="B214" s="71" t="s">
        <v>25</v>
      </c>
      <c r="C214" s="97">
        <f>D214+E214+F214+G214+H214+I214</f>
        <v>2205.3</v>
      </c>
      <c r="D214" s="36">
        <v>185.1</v>
      </c>
      <c r="E214" s="36">
        <f>E213</f>
        <v>647.2</v>
      </c>
      <c r="F214" s="36">
        <f>F213</f>
        <v>673</v>
      </c>
      <c r="G214" s="36">
        <f>G213</f>
        <v>700</v>
      </c>
      <c r="H214" s="36">
        <v>0</v>
      </c>
      <c r="I214" s="36">
        <v>0</v>
      </c>
      <c r="J214" s="33"/>
    </row>
    <row r="215" spans="1:10" s="34" customFormat="1" ht="15.75" customHeight="1" thickBot="1">
      <c r="A215" s="138">
        <v>148</v>
      </c>
      <c r="B215" s="66" t="s">
        <v>168</v>
      </c>
      <c r="C215" s="132">
        <f aca="true" t="shared" si="46" ref="C215:I215">C217+C219</f>
        <v>46377.3</v>
      </c>
      <c r="D215" s="132">
        <f t="shared" si="46"/>
        <v>0</v>
      </c>
      <c r="E215" s="132">
        <f t="shared" si="46"/>
        <v>46377.3</v>
      </c>
      <c r="F215" s="132">
        <f t="shared" si="46"/>
        <v>0</v>
      </c>
      <c r="G215" s="132">
        <f t="shared" si="46"/>
        <v>0</v>
      </c>
      <c r="H215" s="132">
        <f t="shared" si="46"/>
        <v>0</v>
      </c>
      <c r="I215" s="132">
        <f t="shared" si="46"/>
        <v>0</v>
      </c>
      <c r="J215" s="136"/>
    </row>
    <row r="216" spans="1:10" s="34" customFormat="1" ht="66.75" customHeight="1" thickBot="1">
      <c r="A216" s="139"/>
      <c r="B216" s="71" t="s">
        <v>169</v>
      </c>
      <c r="C216" s="133"/>
      <c r="D216" s="133"/>
      <c r="E216" s="133"/>
      <c r="F216" s="133"/>
      <c r="G216" s="133"/>
      <c r="H216" s="133"/>
      <c r="I216" s="133"/>
      <c r="J216" s="137"/>
    </row>
    <row r="217" spans="1:19" s="34" customFormat="1" ht="15.75" thickBot="1">
      <c r="A217" s="123">
        <v>149</v>
      </c>
      <c r="B217" s="20" t="s">
        <v>43</v>
      </c>
      <c r="C217" s="97">
        <f>D217+E217+F217+G217+H217+I217</f>
        <v>42712.5</v>
      </c>
      <c r="D217" s="36">
        <v>0</v>
      </c>
      <c r="E217" s="36">
        <f>S217</f>
        <v>42712.5</v>
      </c>
      <c r="F217" s="36">
        <v>0</v>
      </c>
      <c r="G217" s="36">
        <v>0</v>
      </c>
      <c r="H217" s="36">
        <f>H218</f>
        <v>0</v>
      </c>
      <c r="I217" s="36">
        <v>0</v>
      </c>
      <c r="J217" s="33"/>
      <c r="S217" s="34">
        <v>42712.5</v>
      </c>
    </row>
    <row r="218" spans="1:10" s="34" customFormat="1" ht="31.5" thickBot="1">
      <c r="A218" s="123">
        <v>150</v>
      </c>
      <c r="B218" s="71" t="s">
        <v>25</v>
      </c>
      <c r="C218" s="97">
        <f>D218+E218+F218+G218+H218+I218</f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3"/>
    </row>
    <row r="219" spans="1:20" s="34" customFormat="1" ht="21" customHeight="1" thickBot="1">
      <c r="A219" s="123">
        <v>151</v>
      </c>
      <c r="B219" s="20" t="s">
        <v>6</v>
      </c>
      <c r="C219" s="97">
        <f>D219+E219+F219+G219+H219+I219</f>
        <v>3664.8</v>
      </c>
      <c r="D219" s="36">
        <v>0</v>
      </c>
      <c r="E219" s="36">
        <f>1000+S219+T219</f>
        <v>3664.8</v>
      </c>
      <c r="F219" s="36">
        <v>0</v>
      </c>
      <c r="G219" s="36">
        <v>0</v>
      </c>
      <c r="H219" s="36">
        <v>0</v>
      </c>
      <c r="I219" s="36">
        <v>0</v>
      </c>
      <c r="J219" s="33"/>
      <c r="S219" s="34">
        <v>242.7</v>
      </c>
      <c r="T219" s="34">
        <v>2422.1</v>
      </c>
    </row>
    <row r="220" spans="1:10" s="34" customFormat="1" ht="31.5" thickBot="1">
      <c r="A220" s="123">
        <v>152</v>
      </c>
      <c r="B220" s="71" t="s">
        <v>25</v>
      </c>
      <c r="C220" s="97">
        <f>D220+E220+F220+G220+H220+I220</f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3"/>
    </row>
    <row r="221" spans="1:10" s="34" customFormat="1" ht="15.75" customHeight="1" thickBot="1">
      <c r="A221" s="138">
        <v>148</v>
      </c>
      <c r="B221" s="66" t="s">
        <v>170</v>
      </c>
      <c r="C221" s="132">
        <f aca="true" t="shared" si="47" ref="C221:I221">C223+C225</f>
        <v>1013.8</v>
      </c>
      <c r="D221" s="132">
        <f t="shared" si="47"/>
        <v>0</v>
      </c>
      <c r="E221" s="132">
        <f>E223+E225</f>
        <v>1013.8</v>
      </c>
      <c r="F221" s="132">
        <f t="shared" si="47"/>
        <v>0</v>
      </c>
      <c r="G221" s="132">
        <f t="shared" si="47"/>
        <v>0</v>
      </c>
      <c r="H221" s="132">
        <f t="shared" si="47"/>
        <v>0</v>
      </c>
      <c r="I221" s="132">
        <f t="shared" si="47"/>
        <v>0</v>
      </c>
      <c r="J221" s="136"/>
    </row>
    <row r="222" spans="1:10" s="34" customFormat="1" ht="54" customHeight="1" thickBot="1">
      <c r="A222" s="139"/>
      <c r="B222" s="71" t="s">
        <v>171</v>
      </c>
      <c r="C222" s="133"/>
      <c r="D222" s="133"/>
      <c r="E222" s="133"/>
      <c r="F222" s="133"/>
      <c r="G222" s="133"/>
      <c r="H222" s="133"/>
      <c r="I222" s="133"/>
      <c r="J222" s="137"/>
    </row>
    <row r="223" spans="1:20" s="34" customFormat="1" ht="15.75" thickBot="1">
      <c r="A223" s="124">
        <v>149</v>
      </c>
      <c r="B223" s="20" t="s">
        <v>5</v>
      </c>
      <c r="C223" s="97">
        <f>D223+E223+F223+G223+H223+I223</f>
        <v>506.9</v>
      </c>
      <c r="D223" s="36">
        <v>0</v>
      </c>
      <c r="E223" s="36">
        <f>T223</f>
        <v>506.9</v>
      </c>
      <c r="F223" s="36">
        <v>0</v>
      </c>
      <c r="G223" s="36">
        <v>0</v>
      </c>
      <c r="H223" s="36">
        <f>H224</f>
        <v>0</v>
      </c>
      <c r="I223" s="36">
        <v>0</v>
      </c>
      <c r="J223" s="33"/>
      <c r="T223" s="34">
        <v>506.9</v>
      </c>
    </row>
    <row r="224" spans="1:20" s="34" customFormat="1" ht="31.5" thickBot="1">
      <c r="A224" s="124">
        <v>150</v>
      </c>
      <c r="B224" s="71" t="s">
        <v>25</v>
      </c>
      <c r="C224" s="97">
        <f>D224+E224+F224+G224+H224+I224</f>
        <v>138.5</v>
      </c>
      <c r="D224" s="36">
        <v>0</v>
      </c>
      <c r="E224" s="36">
        <f>T224</f>
        <v>138.5</v>
      </c>
      <c r="F224" s="36">
        <v>0</v>
      </c>
      <c r="G224" s="36">
        <v>0</v>
      </c>
      <c r="H224" s="36">
        <v>0</v>
      </c>
      <c r="I224" s="36">
        <v>0</v>
      </c>
      <c r="J224" s="33"/>
      <c r="T224" s="34">
        <v>138.5</v>
      </c>
    </row>
    <row r="225" spans="1:19" s="34" customFormat="1" ht="21" customHeight="1" thickBot="1">
      <c r="A225" s="124">
        <v>151</v>
      </c>
      <c r="B225" s="20" t="s">
        <v>6</v>
      </c>
      <c r="C225" s="97">
        <f>D225+E225+F225+G225+H225+I225</f>
        <v>506.9</v>
      </c>
      <c r="D225" s="36">
        <v>0</v>
      </c>
      <c r="E225" s="36">
        <f>S225</f>
        <v>506.9</v>
      </c>
      <c r="F225" s="36">
        <v>0</v>
      </c>
      <c r="G225" s="36">
        <v>0</v>
      </c>
      <c r="H225" s="36">
        <v>0</v>
      </c>
      <c r="I225" s="36">
        <v>0</v>
      </c>
      <c r="J225" s="33"/>
      <c r="S225" s="34">
        <v>506.9</v>
      </c>
    </row>
    <row r="226" spans="1:19" s="34" customFormat="1" ht="31.5" thickBot="1">
      <c r="A226" s="124">
        <v>152</v>
      </c>
      <c r="B226" s="71" t="s">
        <v>25</v>
      </c>
      <c r="C226" s="97">
        <f>D226+E226+F226+G226+H226+I226</f>
        <v>138.5</v>
      </c>
      <c r="D226" s="36">
        <v>0</v>
      </c>
      <c r="E226" s="36">
        <f>S226</f>
        <v>138.5</v>
      </c>
      <c r="F226" s="36">
        <v>0</v>
      </c>
      <c r="G226" s="36">
        <v>0</v>
      </c>
      <c r="H226" s="36">
        <v>0</v>
      </c>
      <c r="I226" s="36">
        <v>0</v>
      </c>
      <c r="J226" s="33"/>
      <c r="S226" s="34">
        <v>138.5</v>
      </c>
    </row>
    <row r="227" spans="1:10" s="34" customFormat="1" ht="15.75" customHeight="1" thickBot="1">
      <c r="A227" s="138">
        <v>148</v>
      </c>
      <c r="B227" s="66" t="s">
        <v>172</v>
      </c>
      <c r="C227" s="132">
        <f aca="true" t="shared" si="48" ref="C227:I227">C229+C231</f>
        <v>432.20000000000005</v>
      </c>
      <c r="D227" s="132">
        <f t="shared" si="48"/>
        <v>0</v>
      </c>
      <c r="E227" s="132">
        <f t="shared" si="48"/>
        <v>432.20000000000005</v>
      </c>
      <c r="F227" s="132">
        <f t="shared" si="48"/>
        <v>0</v>
      </c>
      <c r="G227" s="132">
        <f t="shared" si="48"/>
        <v>0</v>
      </c>
      <c r="H227" s="132">
        <f t="shared" si="48"/>
        <v>0</v>
      </c>
      <c r="I227" s="132">
        <f t="shared" si="48"/>
        <v>0</v>
      </c>
      <c r="J227" s="136"/>
    </row>
    <row r="228" spans="1:10" s="34" customFormat="1" ht="96.75" customHeight="1" thickBot="1">
      <c r="A228" s="139"/>
      <c r="B228" s="71" t="s">
        <v>173</v>
      </c>
      <c r="C228" s="133"/>
      <c r="D228" s="133"/>
      <c r="E228" s="133"/>
      <c r="F228" s="133"/>
      <c r="G228" s="133"/>
      <c r="H228" s="133"/>
      <c r="I228" s="133"/>
      <c r="J228" s="137"/>
    </row>
    <row r="229" spans="1:10" s="34" customFormat="1" ht="15.75" thickBot="1">
      <c r="A229" s="124">
        <v>149</v>
      </c>
      <c r="B229" s="20" t="s">
        <v>5</v>
      </c>
      <c r="C229" s="97">
        <f>D229+E229+F229+G229+H229+I229</f>
        <v>0</v>
      </c>
      <c r="D229" s="36">
        <v>0</v>
      </c>
      <c r="E229" s="36">
        <f>S229</f>
        <v>0</v>
      </c>
      <c r="F229" s="36">
        <v>0</v>
      </c>
      <c r="G229" s="36">
        <v>0</v>
      </c>
      <c r="H229" s="36">
        <f>H230</f>
        <v>0</v>
      </c>
      <c r="I229" s="36">
        <v>0</v>
      </c>
      <c r="J229" s="33"/>
    </row>
    <row r="230" spans="1:10" s="34" customFormat="1" ht="31.5" thickBot="1">
      <c r="A230" s="124">
        <v>150</v>
      </c>
      <c r="B230" s="71" t="s">
        <v>25</v>
      </c>
      <c r="C230" s="97">
        <f>D230+E230+F230+G230+H230+I230</f>
        <v>0</v>
      </c>
      <c r="D230" s="36">
        <v>0</v>
      </c>
      <c r="E230" s="36">
        <f>S230</f>
        <v>0</v>
      </c>
      <c r="F230" s="36">
        <v>0</v>
      </c>
      <c r="G230" s="36">
        <v>0</v>
      </c>
      <c r="H230" s="36">
        <v>0</v>
      </c>
      <c r="I230" s="36">
        <v>0</v>
      </c>
      <c r="J230" s="33"/>
    </row>
    <row r="231" spans="1:20" s="34" customFormat="1" ht="21" customHeight="1" thickBot="1">
      <c r="A231" s="124">
        <v>151</v>
      </c>
      <c r="B231" s="20" t="s">
        <v>6</v>
      </c>
      <c r="C231" s="97">
        <f>D231+E231+F231+G231+H231+I231</f>
        <v>432.20000000000005</v>
      </c>
      <c r="D231" s="36">
        <v>0</v>
      </c>
      <c r="E231" s="36">
        <f>S231+T231</f>
        <v>432.20000000000005</v>
      </c>
      <c r="F231" s="36">
        <v>0</v>
      </c>
      <c r="G231" s="36">
        <v>0</v>
      </c>
      <c r="H231" s="36">
        <v>0</v>
      </c>
      <c r="I231" s="36">
        <v>0</v>
      </c>
      <c r="J231" s="33"/>
      <c r="S231" s="34">
        <v>629.1</v>
      </c>
      <c r="T231" s="34">
        <v>-196.9</v>
      </c>
    </row>
    <row r="232" spans="1:20" s="34" customFormat="1" ht="31.5" thickBot="1">
      <c r="A232" s="124">
        <v>152</v>
      </c>
      <c r="B232" s="71" t="s">
        <v>25</v>
      </c>
      <c r="C232" s="97">
        <f>D232+E232+F232+G232+H232+I232</f>
        <v>432.20000000000005</v>
      </c>
      <c r="D232" s="36">
        <v>0</v>
      </c>
      <c r="E232" s="36">
        <f>S232+T232</f>
        <v>432.20000000000005</v>
      </c>
      <c r="F232" s="36">
        <v>0</v>
      </c>
      <c r="G232" s="36">
        <v>0</v>
      </c>
      <c r="H232" s="36">
        <v>0</v>
      </c>
      <c r="I232" s="36">
        <v>0</v>
      </c>
      <c r="J232" s="33"/>
      <c r="S232" s="34">
        <v>629.1</v>
      </c>
      <c r="T232" s="34">
        <v>-196.9</v>
      </c>
    </row>
    <row r="233" spans="1:10" ht="31.5" customHeight="1" thickBot="1">
      <c r="A233" s="112">
        <v>153</v>
      </c>
      <c r="B233" s="158" t="s">
        <v>73</v>
      </c>
      <c r="C233" s="159"/>
      <c r="D233" s="159"/>
      <c r="E233" s="159"/>
      <c r="F233" s="159"/>
      <c r="G233" s="159"/>
      <c r="H233" s="159"/>
      <c r="I233" s="159"/>
      <c r="J233" s="160"/>
    </row>
    <row r="234" spans="1:10" s="34" customFormat="1" ht="15.75" thickBot="1">
      <c r="A234" s="112">
        <v>154</v>
      </c>
      <c r="B234" s="8" t="s">
        <v>9</v>
      </c>
      <c r="C234" s="22">
        <f>C235+C237</f>
        <v>164433.03968000005</v>
      </c>
      <c r="D234" s="22">
        <f>D235+D237</f>
        <v>23795.500000000004</v>
      </c>
      <c r="E234" s="22">
        <f>E235+E237</f>
        <v>25636.8</v>
      </c>
      <c r="F234" s="22">
        <f>F235+F237+F265</f>
        <v>27081.5</v>
      </c>
      <c r="G234" s="22">
        <f>G235+G237</f>
        <v>28164.8</v>
      </c>
      <c r="H234" s="22">
        <f>H235+H237</f>
        <v>29591.392</v>
      </c>
      <c r="I234" s="22">
        <f>I235+I237</f>
        <v>30763.047680000003</v>
      </c>
      <c r="J234" s="28"/>
    </row>
    <row r="235" spans="1:10" s="34" customFormat="1" ht="15.75" thickBot="1">
      <c r="A235" s="112">
        <v>155</v>
      </c>
      <c r="B235" s="8" t="s">
        <v>5</v>
      </c>
      <c r="C235" s="21">
        <f>C243+C261+C256</f>
        <v>0</v>
      </c>
      <c r="D235" s="21">
        <f>D236</f>
        <v>300</v>
      </c>
      <c r="E235" s="21">
        <f aca="true" t="shared" si="49" ref="C235:I236">E243+E261+E256</f>
        <v>0</v>
      </c>
      <c r="F235" s="21">
        <f t="shared" si="49"/>
        <v>0</v>
      </c>
      <c r="G235" s="21">
        <f>G243+G261+G256+G269</f>
        <v>0</v>
      </c>
      <c r="H235" s="21">
        <f t="shared" si="49"/>
        <v>0</v>
      </c>
      <c r="I235" s="21">
        <f t="shared" si="49"/>
        <v>0</v>
      </c>
      <c r="J235" s="28"/>
    </row>
    <row r="236" spans="1:10" s="34" customFormat="1" ht="31.5" thickBot="1">
      <c r="A236" s="112">
        <v>156</v>
      </c>
      <c r="B236" s="69" t="s">
        <v>25</v>
      </c>
      <c r="C236" s="21">
        <f t="shared" si="49"/>
        <v>300</v>
      </c>
      <c r="D236" s="21">
        <f t="shared" si="49"/>
        <v>300</v>
      </c>
      <c r="E236" s="21">
        <f t="shared" si="49"/>
        <v>0</v>
      </c>
      <c r="F236" s="21">
        <f t="shared" si="49"/>
        <v>0</v>
      </c>
      <c r="G236" s="21">
        <f>G244+G262+G257+G270</f>
        <v>0</v>
      </c>
      <c r="H236" s="21">
        <f t="shared" si="49"/>
        <v>0</v>
      </c>
      <c r="I236" s="21">
        <f t="shared" si="49"/>
        <v>0</v>
      </c>
      <c r="J236" s="28"/>
    </row>
    <row r="237" spans="1:10" s="34" customFormat="1" ht="15.75" thickBot="1">
      <c r="A237" s="112">
        <v>157</v>
      </c>
      <c r="B237" s="8" t="s">
        <v>6</v>
      </c>
      <c r="C237" s="21">
        <f>C245+C249+C252+C258+C263+C275+C286</f>
        <v>164433.03968000005</v>
      </c>
      <c r="D237" s="35">
        <f>D238</f>
        <v>23495.500000000004</v>
      </c>
      <c r="E237" s="35">
        <f>E245+E249+E252+E258+E263+E275+E281+E286</f>
        <v>25636.8</v>
      </c>
      <c r="F237" s="35">
        <f>F245+F249+F252+F258+F263+F275+F281+F286</f>
        <v>27081.5</v>
      </c>
      <c r="G237" s="35">
        <f>G245+G249+G252+G258+G263+G275+G281+G286</f>
        <v>28164.8</v>
      </c>
      <c r="H237" s="35">
        <f>H245+H249+H252+H258+H263+H275+H281+H286</f>
        <v>29591.392</v>
      </c>
      <c r="I237" s="35">
        <f>I245+I249+I252+I258+I263+I275+I281+I286</f>
        <v>30763.047680000003</v>
      </c>
      <c r="J237" s="28"/>
    </row>
    <row r="238" spans="1:10" s="34" customFormat="1" ht="31.5" thickBot="1">
      <c r="A238" s="112">
        <v>158</v>
      </c>
      <c r="B238" s="69" t="s">
        <v>25</v>
      </c>
      <c r="C238" s="21">
        <f>C246+C250+C253+C259+C264+C272+C276+C287</f>
        <v>164433.03968000005</v>
      </c>
      <c r="D238" s="35">
        <f aca="true" t="shared" si="50" ref="D238:I238">D246+D250+D253+D259+D264+D276+D282+D287+D292</f>
        <v>23495.500000000004</v>
      </c>
      <c r="E238" s="35">
        <f t="shared" si="50"/>
        <v>25636.8</v>
      </c>
      <c r="F238" s="35">
        <f t="shared" si="50"/>
        <v>27081.5</v>
      </c>
      <c r="G238" s="35">
        <f t="shared" si="50"/>
        <v>28164.8</v>
      </c>
      <c r="H238" s="35">
        <f t="shared" si="50"/>
        <v>29591.392</v>
      </c>
      <c r="I238" s="35">
        <f t="shared" si="50"/>
        <v>30763.047680000003</v>
      </c>
      <c r="J238" s="28"/>
    </row>
    <row r="239" spans="1:10" s="34" customFormat="1" ht="16.5" customHeight="1" hidden="1" thickBot="1">
      <c r="A239" s="112"/>
      <c r="B239" s="8" t="s">
        <v>7</v>
      </c>
      <c r="C239" s="21"/>
      <c r="D239" s="21"/>
      <c r="E239" s="21"/>
      <c r="F239" s="21"/>
      <c r="G239" s="21"/>
      <c r="H239" s="21"/>
      <c r="I239" s="21"/>
      <c r="J239" s="28"/>
    </row>
    <row r="240" spans="1:10" s="34" customFormat="1" ht="16.5" customHeight="1" hidden="1" thickBot="1">
      <c r="A240" s="112"/>
      <c r="B240" s="8" t="s">
        <v>6</v>
      </c>
      <c r="C240" s="21"/>
      <c r="D240" s="21"/>
      <c r="E240" s="21"/>
      <c r="F240" s="21"/>
      <c r="G240" s="21"/>
      <c r="H240" s="21"/>
      <c r="I240" s="21"/>
      <c r="J240" s="28"/>
    </row>
    <row r="241" spans="1:10" s="34" customFormat="1" ht="32.25" customHeight="1" hidden="1" thickBot="1">
      <c r="A241" s="112"/>
      <c r="B241" s="8" t="s">
        <v>8</v>
      </c>
      <c r="C241" s="21"/>
      <c r="D241" s="21"/>
      <c r="E241" s="21"/>
      <c r="F241" s="21"/>
      <c r="G241" s="21"/>
      <c r="H241" s="21"/>
      <c r="I241" s="21"/>
      <c r="J241" s="28"/>
    </row>
    <row r="242" spans="1:10" s="34" customFormat="1" ht="66.75" customHeight="1" thickBot="1">
      <c r="A242" s="112">
        <v>159</v>
      </c>
      <c r="B242" s="70" t="s">
        <v>146</v>
      </c>
      <c r="C242" s="22">
        <f>C243+C245</f>
        <v>158321.74896000003</v>
      </c>
      <c r="D242" s="22">
        <f aca="true" t="shared" si="51" ref="D242:I242">D243+D245</f>
        <v>22687.500000000004</v>
      </c>
      <c r="E242" s="22">
        <f t="shared" si="51"/>
        <v>23211.5</v>
      </c>
      <c r="F242" s="22">
        <f t="shared" si="51"/>
        <v>25453.1</v>
      </c>
      <c r="G242" s="22">
        <f t="shared" si="51"/>
        <v>27860.6</v>
      </c>
      <c r="H242" s="22">
        <f t="shared" si="51"/>
        <v>28975.024</v>
      </c>
      <c r="I242" s="22">
        <f t="shared" si="51"/>
        <v>30134.024960000002</v>
      </c>
      <c r="J242" s="28" t="s">
        <v>104</v>
      </c>
    </row>
    <row r="243" spans="1:10" s="34" customFormat="1" ht="15.75" thickBot="1">
      <c r="A243" s="112">
        <v>160</v>
      </c>
      <c r="B243" s="8" t="s">
        <v>5</v>
      </c>
      <c r="C243" s="22">
        <f>D243+E243+F243+G243+H243+I243</f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8"/>
    </row>
    <row r="244" spans="1:10" s="34" customFormat="1" ht="31.5" thickBot="1">
      <c r="A244" s="112">
        <v>161</v>
      </c>
      <c r="B244" s="69" t="s">
        <v>25</v>
      </c>
      <c r="C244" s="22">
        <f>D244+E244+F244+G244+H244+I244</f>
        <v>300</v>
      </c>
      <c r="D244" s="21">
        <f>D290</f>
        <v>300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8"/>
    </row>
    <row r="245" spans="1:20" s="34" customFormat="1" ht="15.75" thickBot="1">
      <c r="A245" s="112">
        <v>162</v>
      </c>
      <c r="B245" s="8" t="s">
        <v>12</v>
      </c>
      <c r="C245" s="22">
        <f>D245+E245+F245+G245+H245+I245</f>
        <v>158321.74896000003</v>
      </c>
      <c r="D245" s="21">
        <f aca="true" t="shared" si="52" ref="D245:I245">D246</f>
        <v>22687.500000000004</v>
      </c>
      <c r="E245" s="21">
        <f>E246</f>
        <v>23211.5</v>
      </c>
      <c r="F245" s="21">
        <f t="shared" si="52"/>
        <v>25453.1</v>
      </c>
      <c r="G245" s="21">
        <f t="shared" si="52"/>
        <v>27860.6</v>
      </c>
      <c r="H245" s="21">
        <f t="shared" si="52"/>
        <v>28975.024</v>
      </c>
      <c r="I245" s="21">
        <f t="shared" si="52"/>
        <v>30134.024960000002</v>
      </c>
      <c r="J245" s="28"/>
      <c r="K245" s="34">
        <v>11</v>
      </c>
      <c r="M245" s="34">
        <v>-240.8</v>
      </c>
      <c r="O245" s="34">
        <v>-1102.3</v>
      </c>
      <c r="P245" s="34">
        <v>-248.1</v>
      </c>
      <c r="T245" s="34">
        <v>-567.2</v>
      </c>
    </row>
    <row r="246" spans="1:20" s="34" customFormat="1" ht="31.5" thickBot="1">
      <c r="A246" s="112">
        <v>163</v>
      </c>
      <c r="B246" s="69" t="s">
        <v>25</v>
      </c>
      <c r="C246" s="22">
        <f>D246+E246+F246+G246+H246+I246</f>
        <v>158321.74896000003</v>
      </c>
      <c r="D246" s="21">
        <f>24267.7+K246+M246+O246+P246</f>
        <v>22687.500000000004</v>
      </c>
      <c r="E246" s="21">
        <f>22767.9+S246+T246</f>
        <v>23211.5</v>
      </c>
      <c r="F246" s="21">
        <f>26789-1335.9</f>
        <v>25453.1</v>
      </c>
      <c r="G246" s="21">
        <v>27860.6</v>
      </c>
      <c r="H246" s="21">
        <f>G246*1.04</f>
        <v>28975.024</v>
      </c>
      <c r="I246" s="21">
        <f>H246*1.04</f>
        <v>30134.024960000002</v>
      </c>
      <c r="J246" s="28"/>
      <c r="K246" s="34">
        <v>11</v>
      </c>
      <c r="M246" s="34">
        <v>-240.8</v>
      </c>
      <c r="O246" s="34">
        <v>-1102.3</v>
      </c>
      <c r="P246" s="34">
        <v>-248.1</v>
      </c>
      <c r="S246" s="34">
        <v>1010.8</v>
      </c>
      <c r="T246" s="34">
        <v>-567.2</v>
      </c>
    </row>
    <row r="247" spans="1:10" s="34" customFormat="1" ht="15">
      <c r="A247" s="134">
        <v>164</v>
      </c>
      <c r="B247" s="12" t="s">
        <v>15</v>
      </c>
      <c r="C247" s="128">
        <f aca="true" t="shared" si="53" ref="C247:I247">C249</f>
        <v>0</v>
      </c>
      <c r="D247" s="128">
        <f t="shared" si="53"/>
        <v>0</v>
      </c>
      <c r="E247" s="128">
        <f t="shared" si="53"/>
        <v>0</v>
      </c>
      <c r="F247" s="128">
        <f t="shared" si="53"/>
        <v>0</v>
      </c>
      <c r="G247" s="128">
        <f t="shared" si="53"/>
        <v>0</v>
      </c>
      <c r="H247" s="128">
        <f t="shared" si="53"/>
        <v>0</v>
      </c>
      <c r="I247" s="128">
        <f t="shared" si="53"/>
        <v>0</v>
      </c>
      <c r="J247" s="151" t="s">
        <v>105</v>
      </c>
    </row>
    <row r="248" spans="1:10" s="34" customFormat="1" ht="47.25" thickBot="1">
      <c r="A248" s="135"/>
      <c r="B248" s="71" t="s">
        <v>147</v>
      </c>
      <c r="C248" s="129"/>
      <c r="D248" s="129"/>
      <c r="E248" s="129"/>
      <c r="F248" s="129"/>
      <c r="G248" s="129"/>
      <c r="H248" s="129"/>
      <c r="I248" s="129"/>
      <c r="J248" s="152"/>
    </row>
    <row r="249" spans="1:10" s="34" customFormat="1" ht="15.75" thickBot="1">
      <c r="A249" s="112">
        <v>165</v>
      </c>
      <c r="B249" s="8" t="s">
        <v>6</v>
      </c>
      <c r="C249" s="22">
        <f>D249+E249+F249+G249+H249+I249</f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8"/>
    </row>
    <row r="250" spans="1:10" ht="31.5" thickBot="1">
      <c r="A250" s="112">
        <v>166</v>
      </c>
      <c r="B250" s="69" t="s">
        <v>25</v>
      </c>
      <c r="C250" s="22">
        <f>D250+E250+F250+G250+H250+I250</f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8"/>
    </row>
    <row r="251" spans="1:10" ht="31.5" thickBot="1">
      <c r="A251" s="112">
        <v>167</v>
      </c>
      <c r="B251" s="92" t="s">
        <v>27</v>
      </c>
      <c r="C251" s="22">
        <f>C252</f>
        <v>0</v>
      </c>
      <c r="D251" s="22">
        <f aca="true" t="shared" si="54" ref="D251:I251">D252</f>
        <v>0</v>
      </c>
      <c r="E251" s="22">
        <f t="shared" si="54"/>
        <v>0</v>
      </c>
      <c r="F251" s="22">
        <f t="shared" si="54"/>
        <v>0</v>
      </c>
      <c r="G251" s="22">
        <f t="shared" si="54"/>
        <v>0</v>
      </c>
      <c r="H251" s="22">
        <f t="shared" si="54"/>
        <v>0</v>
      </c>
      <c r="I251" s="22">
        <f t="shared" si="54"/>
        <v>0</v>
      </c>
      <c r="J251" s="28"/>
    </row>
    <row r="252" spans="1:10" ht="15.75" thickBot="1">
      <c r="A252" s="112">
        <v>168</v>
      </c>
      <c r="B252" s="8" t="s">
        <v>6</v>
      </c>
      <c r="C252" s="22">
        <f>D252+E252+F252+G252+H252+I252</f>
        <v>0</v>
      </c>
      <c r="D252" s="21"/>
      <c r="E252" s="21"/>
      <c r="F252" s="21"/>
      <c r="G252" s="21"/>
      <c r="H252" s="21"/>
      <c r="I252" s="21"/>
      <c r="J252" s="28"/>
    </row>
    <row r="253" spans="1:10" ht="31.5" thickBot="1">
      <c r="A253" s="112">
        <v>169</v>
      </c>
      <c r="B253" s="69" t="s">
        <v>25</v>
      </c>
      <c r="C253" s="22">
        <f>D253+E253+F253+G253+H253+I253</f>
        <v>0</v>
      </c>
      <c r="D253" s="21"/>
      <c r="E253" s="21"/>
      <c r="F253" s="21"/>
      <c r="G253" s="21"/>
      <c r="H253" s="21"/>
      <c r="I253" s="21"/>
      <c r="J253" s="28"/>
    </row>
    <row r="254" spans="1:10" ht="15">
      <c r="A254" s="134">
        <v>170</v>
      </c>
      <c r="B254" s="12" t="s">
        <v>16</v>
      </c>
      <c r="C254" s="128">
        <f>C256+C258</f>
        <v>2100</v>
      </c>
      <c r="D254" s="128">
        <f aca="true" t="shared" si="55" ref="D254:I254">D256+D258</f>
        <v>0</v>
      </c>
      <c r="E254" s="128">
        <f t="shared" si="55"/>
        <v>164.0999999999999</v>
      </c>
      <c r="F254" s="128">
        <f t="shared" si="55"/>
        <v>1335.9</v>
      </c>
      <c r="G254" s="128">
        <f t="shared" si="55"/>
        <v>0</v>
      </c>
      <c r="H254" s="128">
        <f t="shared" si="55"/>
        <v>300</v>
      </c>
      <c r="I254" s="128">
        <f t="shared" si="55"/>
        <v>300</v>
      </c>
      <c r="J254" s="151" t="s">
        <v>106</v>
      </c>
    </row>
    <row r="255" spans="1:10" ht="63" thickBot="1">
      <c r="A255" s="135"/>
      <c r="B255" s="69" t="s">
        <v>148</v>
      </c>
      <c r="C255" s="129"/>
      <c r="D255" s="129"/>
      <c r="E255" s="129"/>
      <c r="F255" s="129"/>
      <c r="G255" s="129"/>
      <c r="H255" s="129"/>
      <c r="I255" s="129"/>
      <c r="J255" s="152"/>
    </row>
    <row r="256" spans="1:10" ht="15.75" thickBot="1">
      <c r="A256" s="112">
        <v>171</v>
      </c>
      <c r="B256" s="8" t="s">
        <v>5</v>
      </c>
      <c r="C256" s="22">
        <f>D256+E256+F256+G256+H256+I256</f>
        <v>0</v>
      </c>
      <c r="D256" s="35">
        <v>0</v>
      </c>
      <c r="E256" s="21">
        <v>0</v>
      </c>
      <c r="F256" s="21">
        <f>F257</f>
        <v>0</v>
      </c>
      <c r="G256" s="21">
        <v>0</v>
      </c>
      <c r="H256" s="21">
        <v>0</v>
      </c>
      <c r="I256" s="21">
        <v>0</v>
      </c>
      <c r="J256" s="28"/>
    </row>
    <row r="257" spans="1:10" ht="31.5" thickBot="1">
      <c r="A257" s="134">
        <v>172</v>
      </c>
      <c r="B257" s="69" t="s">
        <v>25</v>
      </c>
      <c r="C257" s="22">
        <f>D257+E257+F257+G257+H257+I257</f>
        <v>0</v>
      </c>
      <c r="D257" s="35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8"/>
    </row>
    <row r="258" spans="1:10" ht="15.75" thickBot="1">
      <c r="A258" s="135"/>
      <c r="B258" s="8" t="s">
        <v>6</v>
      </c>
      <c r="C258" s="22">
        <f>D258+E258+F258+G258+H258+I258</f>
        <v>2100</v>
      </c>
      <c r="D258" s="35">
        <v>0</v>
      </c>
      <c r="E258" s="35">
        <f>E259</f>
        <v>164.0999999999999</v>
      </c>
      <c r="F258" s="35">
        <f>F259</f>
        <v>1335.9</v>
      </c>
      <c r="G258" s="35">
        <f>G259</f>
        <v>0</v>
      </c>
      <c r="H258" s="35">
        <f>H259</f>
        <v>300</v>
      </c>
      <c r="I258" s="35">
        <f>I259</f>
        <v>300</v>
      </c>
      <c r="J258" s="28"/>
    </row>
    <row r="259" spans="1:19" ht="31.5" thickBot="1">
      <c r="A259" s="112">
        <v>173</v>
      </c>
      <c r="B259" s="69" t="s">
        <v>25</v>
      </c>
      <c r="C259" s="22">
        <f>D259+E259+F259+G259+H259+I259</f>
        <v>2100</v>
      </c>
      <c r="D259" s="35">
        <v>0</v>
      </c>
      <c r="E259" s="35">
        <f>1500+S259</f>
        <v>164.0999999999999</v>
      </c>
      <c r="F259" s="35">
        <f>1335.9</f>
        <v>1335.9</v>
      </c>
      <c r="G259" s="35">
        <v>0</v>
      </c>
      <c r="H259" s="35">
        <v>300</v>
      </c>
      <c r="I259" s="35">
        <v>300</v>
      </c>
      <c r="J259" s="29"/>
      <c r="S259">
        <v>-1335.9</v>
      </c>
    </row>
    <row r="260" spans="1:10" ht="63" customHeight="1" thickBot="1">
      <c r="A260" s="112">
        <v>174</v>
      </c>
      <c r="B260" s="70" t="s">
        <v>149</v>
      </c>
      <c r="C260" s="22">
        <f>C261+C263</f>
        <v>0</v>
      </c>
      <c r="D260" s="22">
        <f aca="true" t="shared" si="56" ref="D260:I260">D261+D263</f>
        <v>0</v>
      </c>
      <c r="E260" s="22">
        <f t="shared" si="56"/>
        <v>0</v>
      </c>
      <c r="F260" s="22">
        <f t="shared" si="56"/>
        <v>0</v>
      </c>
      <c r="G260" s="22">
        <f t="shared" si="56"/>
        <v>0</v>
      </c>
      <c r="H260" s="22">
        <f t="shared" si="56"/>
        <v>0</v>
      </c>
      <c r="I260" s="22">
        <f t="shared" si="56"/>
        <v>0</v>
      </c>
      <c r="J260" s="28" t="s">
        <v>107</v>
      </c>
    </row>
    <row r="261" spans="1:10" ht="15.75" thickBot="1">
      <c r="A261" s="112">
        <v>175</v>
      </c>
      <c r="B261" s="8" t="s">
        <v>5</v>
      </c>
      <c r="C261" s="22">
        <f>D261+E261+F261+G261+H261+I261</f>
        <v>0</v>
      </c>
      <c r="D261" s="21">
        <f aca="true" t="shared" si="57" ref="D261:I261">D262</f>
        <v>0</v>
      </c>
      <c r="E261" s="21">
        <f t="shared" si="57"/>
        <v>0</v>
      </c>
      <c r="F261" s="21">
        <f t="shared" si="57"/>
        <v>0</v>
      </c>
      <c r="G261" s="21">
        <f t="shared" si="57"/>
        <v>0</v>
      </c>
      <c r="H261" s="21">
        <f t="shared" si="57"/>
        <v>0</v>
      </c>
      <c r="I261" s="21">
        <f t="shared" si="57"/>
        <v>0</v>
      </c>
      <c r="J261" s="28"/>
    </row>
    <row r="262" spans="1:10" ht="31.5" thickBot="1">
      <c r="A262" s="112">
        <v>176</v>
      </c>
      <c r="B262" s="69" t="s">
        <v>25</v>
      </c>
      <c r="C262" s="22">
        <f>D262+E262+F262+G262+H262+I262</f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8"/>
    </row>
    <row r="263" spans="1:11" ht="15.75" thickBot="1">
      <c r="A263" s="112">
        <v>177</v>
      </c>
      <c r="B263" s="8" t="s">
        <v>6</v>
      </c>
      <c r="C263" s="22">
        <f>D263+E263+F263+G263+H263+I263</f>
        <v>0</v>
      </c>
      <c r="D263" s="21">
        <f aca="true" t="shared" si="58" ref="D263:I263">D264</f>
        <v>0</v>
      </c>
      <c r="E263" s="21">
        <v>0</v>
      </c>
      <c r="F263" s="21">
        <f t="shared" si="58"/>
        <v>0</v>
      </c>
      <c r="G263" s="21">
        <f t="shared" si="58"/>
        <v>0</v>
      </c>
      <c r="H263" s="21">
        <f t="shared" si="58"/>
        <v>0</v>
      </c>
      <c r="I263" s="21">
        <f t="shared" si="58"/>
        <v>0</v>
      </c>
      <c r="J263" s="28"/>
      <c r="K263">
        <v>-394.6</v>
      </c>
    </row>
    <row r="264" spans="1:11" ht="31.5" thickBot="1">
      <c r="A264" s="112">
        <v>178</v>
      </c>
      <c r="B264" s="69" t="s">
        <v>25</v>
      </c>
      <c r="C264" s="22">
        <f>D264+E264+F264+G264+H264+I264</f>
        <v>0</v>
      </c>
      <c r="D264" s="21">
        <f>394.6+K264</f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8"/>
      <c r="K264" s="102">
        <v>-394.6</v>
      </c>
    </row>
    <row r="265" spans="1:10" s="34" customFormat="1" ht="15.75" customHeight="1">
      <c r="A265" s="138">
        <v>179</v>
      </c>
      <c r="B265" s="26" t="s">
        <v>47</v>
      </c>
      <c r="C265" s="161">
        <f>C269+C271+C267</f>
        <v>0</v>
      </c>
      <c r="D265" s="161">
        <f aca="true" t="shared" si="59" ref="D265:I265">D269+D271+D267</f>
        <v>0</v>
      </c>
      <c r="E265" s="161">
        <f t="shared" si="59"/>
        <v>0</v>
      </c>
      <c r="F265" s="161">
        <f t="shared" si="59"/>
        <v>0</v>
      </c>
      <c r="G265" s="161">
        <f>G269+G271+G267</f>
        <v>0</v>
      </c>
      <c r="H265" s="161">
        <f t="shared" si="59"/>
        <v>0</v>
      </c>
      <c r="I265" s="161">
        <f t="shared" si="59"/>
        <v>0</v>
      </c>
      <c r="J265" s="136" t="s">
        <v>108</v>
      </c>
    </row>
    <row r="266" spans="1:10" s="34" customFormat="1" ht="52.5" customHeight="1" thickBot="1">
      <c r="A266" s="139"/>
      <c r="B266" s="71" t="s">
        <v>48</v>
      </c>
      <c r="C266" s="162"/>
      <c r="D266" s="162"/>
      <c r="E266" s="162"/>
      <c r="F266" s="162"/>
      <c r="G266" s="162"/>
      <c r="H266" s="162"/>
      <c r="I266" s="162"/>
      <c r="J266" s="137"/>
    </row>
    <row r="267" spans="1:10" s="34" customFormat="1" ht="15.75" thickBot="1">
      <c r="A267" s="110">
        <v>180</v>
      </c>
      <c r="B267" s="20" t="s">
        <v>43</v>
      </c>
      <c r="C267" s="24">
        <f aca="true" t="shared" si="60" ref="C267:C272">D267+E267+F267+G267+H267+I267</f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33"/>
    </row>
    <row r="268" spans="1:10" s="34" customFormat="1" ht="31.5" thickBot="1">
      <c r="A268" s="110">
        <v>181</v>
      </c>
      <c r="B268" s="71" t="s">
        <v>25</v>
      </c>
      <c r="C268" s="24">
        <f t="shared" si="60"/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33"/>
    </row>
    <row r="269" spans="1:10" s="34" customFormat="1" ht="15.75" thickBot="1">
      <c r="A269" s="110">
        <v>182</v>
      </c>
      <c r="B269" s="20" t="s">
        <v>5</v>
      </c>
      <c r="C269" s="24">
        <f t="shared" si="60"/>
        <v>0</v>
      </c>
      <c r="D269" s="23">
        <v>0</v>
      </c>
      <c r="E269" s="23">
        <v>0</v>
      </c>
      <c r="F269" s="23">
        <v>0</v>
      </c>
      <c r="G269" s="23">
        <f>G270</f>
        <v>0</v>
      </c>
      <c r="H269" s="23">
        <v>0</v>
      </c>
      <c r="I269" s="23">
        <v>0</v>
      </c>
      <c r="J269" s="33"/>
    </row>
    <row r="270" spans="1:10" s="34" customFormat="1" ht="30" customHeight="1" thickBot="1">
      <c r="A270" s="110">
        <v>183</v>
      </c>
      <c r="B270" s="71" t="s">
        <v>25</v>
      </c>
      <c r="C270" s="24">
        <f t="shared" si="60"/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33"/>
    </row>
    <row r="271" spans="1:10" s="34" customFormat="1" ht="21" customHeight="1" thickBot="1">
      <c r="A271" s="110">
        <v>184</v>
      </c>
      <c r="B271" s="20" t="s">
        <v>6</v>
      </c>
      <c r="C271" s="24">
        <f t="shared" si="60"/>
        <v>0</v>
      </c>
      <c r="D271" s="23">
        <v>0</v>
      </c>
      <c r="E271" s="23">
        <v>0</v>
      </c>
      <c r="F271" s="23">
        <v>0</v>
      </c>
      <c r="G271" s="23">
        <f>G272</f>
        <v>0</v>
      </c>
      <c r="H271" s="23">
        <v>0</v>
      </c>
      <c r="I271" s="23">
        <f>H271</f>
        <v>0</v>
      </c>
      <c r="J271" s="33"/>
    </row>
    <row r="272" spans="1:10" s="34" customFormat="1" ht="32.25" customHeight="1" thickBot="1">
      <c r="A272" s="39">
        <v>185</v>
      </c>
      <c r="B272" s="77" t="s">
        <v>25</v>
      </c>
      <c r="C272" s="24">
        <f t="shared" si="60"/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f>H272</f>
        <v>0</v>
      </c>
      <c r="J272" s="41"/>
    </row>
    <row r="273" spans="1:10" s="34" customFormat="1" ht="15.75" customHeight="1">
      <c r="A273" s="138">
        <v>186</v>
      </c>
      <c r="B273" s="26" t="s">
        <v>58</v>
      </c>
      <c r="C273" s="132">
        <f>SUM(D273:I274)</f>
        <v>1753.1907199999998</v>
      </c>
      <c r="D273" s="132">
        <f aca="true" t="shared" si="61" ref="D273:I273">D275</f>
        <v>229.90000000000003</v>
      </c>
      <c r="E273" s="132">
        <f t="shared" si="61"/>
        <v>281.2</v>
      </c>
      <c r="F273" s="132">
        <f t="shared" si="61"/>
        <v>292.5</v>
      </c>
      <c r="G273" s="132">
        <f t="shared" si="61"/>
        <v>304.2</v>
      </c>
      <c r="H273" s="132">
        <f t="shared" si="61"/>
        <v>316.368</v>
      </c>
      <c r="I273" s="132">
        <f t="shared" si="61"/>
        <v>329.02272</v>
      </c>
      <c r="J273" s="136" t="s">
        <v>109</v>
      </c>
    </row>
    <row r="274" spans="1:10" s="34" customFormat="1" ht="84" customHeight="1" thickBot="1">
      <c r="A274" s="139"/>
      <c r="B274" s="71" t="s">
        <v>150</v>
      </c>
      <c r="C274" s="133"/>
      <c r="D274" s="133"/>
      <c r="E274" s="133"/>
      <c r="F274" s="133"/>
      <c r="G274" s="133"/>
      <c r="H274" s="133"/>
      <c r="I274" s="133"/>
      <c r="J274" s="137"/>
    </row>
    <row r="275" spans="1:16" s="34" customFormat="1" ht="15.75" thickBot="1">
      <c r="A275" s="110">
        <v>187</v>
      </c>
      <c r="B275" s="20" t="s">
        <v>6</v>
      </c>
      <c r="C275" s="97">
        <f>D275+E275+F275+G275+H275+I275</f>
        <v>1753.1907199999998</v>
      </c>
      <c r="D275" s="36">
        <f aca="true" t="shared" si="62" ref="D275:I275">D276</f>
        <v>229.90000000000003</v>
      </c>
      <c r="E275" s="36">
        <f t="shared" si="62"/>
        <v>281.2</v>
      </c>
      <c r="F275" s="36">
        <f t="shared" si="62"/>
        <v>292.5</v>
      </c>
      <c r="G275" s="36">
        <f t="shared" si="62"/>
        <v>304.2</v>
      </c>
      <c r="H275" s="36">
        <f t="shared" si="62"/>
        <v>316.368</v>
      </c>
      <c r="I275" s="36">
        <f t="shared" si="62"/>
        <v>329.02272</v>
      </c>
      <c r="J275" s="33"/>
      <c r="O275" s="34">
        <v>-6.4</v>
      </c>
      <c r="P275" s="34">
        <v>-40</v>
      </c>
    </row>
    <row r="276" spans="1:16" s="34" customFormat="1" ht="31.5" thickBot="1">
      <c r="A276" s="110">
        <v>188</v>
      </c>
      <c r="B276" s="71" t="s">
        <v>25</v>
      </c>
      <c r="C276" s="97">
        <f>D276+E276+F276+G276+H276+I276</f>
        <v>1753.1907199999998</v>
      </c>
      <c r="D276" s="36">
        <f>276.3+O276+P276</f>
        <v>229.90000000000003</v>
      </c>
      <c r="E276" s="36">
        <v>281.2</v>
      </c>
      <c r="F276" s="36">
        <v>292.5</v>
      </c>
      <c r="G276" s="36">
        <f>F276*1.04</f>
        <v>304.2</v>
      </c>
      <c r="H276" s="36">
        <f>G276*1.04</f>
        <v>316.368</v>
      </c>
      <c r="I276" s="36">
        <f>H276*1.04</f>
        <v>329.02272</v>
      </c>
      <c r="J276" s="33"/>
      <c r="O276" s="34">
        <v>-6.4</v>
      </c>
      <c r="P276" s="34">
        <v>-40</v>
      </c>
    </row>
    <row r="277" spans="1:10" ht="15" hidden="1">
      <c r="A277" s="134"/>
      <c r="B277" s="12"/>
      <c r="C277" s="128"/>
      <c r="D277" s="128"/>
      <c r="E277" s="128"/>
      <c r="F277" s="128"/>
      <c r="G277" s="128"/>
      <c r="H277" s="128"/>
      <c r="I277" s="128"/>
      <c r="J277" s="151"/>
    </row>
    <row r="278" spans="1:10" ht="15.75" hidden="1" thickBot="1">
      <c r="A278" s="135"/>
      <c r="B278" s="69"/>
      <c r="C278" s="129"/>
      <c r="D278" s="129"/>
      <c r="E278" s="129"/>
      <c r="F278" s="129"/>
      <c r="G278" s="129"/>
      <c r="H278" s="129"/>
      <c r="I278" s="129"/>
      <c r="J278" s="152"/>
    </row>
    <row r="279" spans="1:10" ht="15.75" hidden="1" thickBot="1">
      <c r="A279" s="112"/>
      <c r="B279" s="8"/>
      <c r="C279" s="22"/>
      <c r="D279" s="35"/>
      <c r="E279" s="21"/>
      <c r="F279" s="21"/>
      <c r="G279" s="21"/>
      <c r="H279" s="21"/>
      <c r="I279" s="21"/>
      <c r="J279" s="28"/>
    </row>
    <row r="280" spans="1:10" ht="15.75" hidden="1" thickBot="1">
      <c r="A280" s="134"/>
      <c r="B280" s="69"/>
      <c r="C280" s="22"/>
      <c r="D280" s="35"/>
      <c r="E280" s="21"/>
      <c r="F280" s="21"/>
      <c r="G280" s="21"/>
      <c r="H280" s="21"/>
      <c r="I280" s="21"/>
      <c r="J280" s="28"/>
    </row>
    <row r="281" spans="1:10" ht="15.75" hidden="1" thickBot="1">
      <c r="A281" s="135"/>
      <c r="B281" s="8"/>
      <c r="C281" s="22"/>
      <c r="D281" s="35"/>
      <c r="E281" s="35"/>
      <c r="F281" s="35"/>
      <c r="G281" s="35"/>
      <c r="H281" s="35"/>
      <c r="I281" s="35"/>
      <c r="J281" s="28"/>
    </row>
    <row r="282" spans="1:10" ht="15.75" hidden="1" thickBot="1">
      <c r="A282" s="112"/>
      <c r="B282" s="69"/>
      <c r="C282" s="22"/>
      <c r="D282" s="35"/>
      <c r="E282" s="35"/>
      <c r="F282" s="35"/>
      <c r="G282" s="35"/>
      <c r="H282" s="35"/>
      <c r="I282" s="35"/>
      <c r="J282" s="29"/>
    </row>
    <row r="283" spans="1:10" s="34" customFormat="1" ht="66.75" customHeight="1" thickBot="1">
      <c r="A283" s="112">
        <v>159</v>
      </c>
      <c r="B283" s="72" t="s">
        <v>157</v>
      </c>
      <c r="C283" s="121">
        <f>C284+C286</f>
        <v>2258.1000000000004</v>
      </c>
      <c r="D283" s="121">
        <f aca="true" t="shared" si="63" ref="D283:I283">D284+D286</f>
        <v>278.1</v>
      </c>
      <c r="E283" s="121">
        <f t="shared" si="63"/>
        <v>1980.0000000000002</v>
      </c>
      <c r="F283" s="121">
        <f t="shared" si="63"/>
        <v>0</v>
      </c>
      <c r="G283" s="121">
        <f t="shared" si="63"/>
        <v>0</v>
      </c>
      <c r="H283" s="121">
        <f t="shared" si="63"/>
        <v>0</v>
      </c>
      <c r="I283" s="121">
        <f t="shared" si="63"/>
        <v>0</v>
      </c>
      <c r="J283" s="28"/>
    </row>
    <row r="284" spans="1:10" s="34" customFormat="1" ht="15.75" thickBot="1">
      <c r="A284" s="112">
        <v>160</v>
      </c>
      <c r="B284" s="20" t="s">
        <v>5</v>
      </c>
      <c r="C284" s="121">
        <f>D284+E284+F284+G284+H284+I284</f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28"/>
    </row>
    <row r="285" spans="1:10" s="34" customFormat="1" ht="31.5" thickBot="1">
      <c r="A285" s="112">
        <v>161</v>
      </c>
      <c r="B285" s="71" t="s">
        <v>25</v>
      </c>
      <c r="C285" s="121">
        <f>D285+E285+F285+G285+H285+I285</f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28"/>
    </row>
    <row r="286" spans="1:19" s="34" customFormat="1" ht="15.75" thickBot="1">
      <c r="A286" s="112">
        <v>162</v>
      </c>
      <c r="B286" s="20" t="s">
        <v>12</v>
      </c>
      <c r="C286" s="121">
        <f>D286+E286+F286+G286+H286+I286</f>
        <v>2258.1000000000004</v>
      </c>
      <c r="D286" s="35">
        <f>O286+P286</f>
        <v>278.1</v>
      </c>
      <c r="E286" s="35">
        <f>E287</f>
        <v>1980.0000000000002</v>
      </c>
      <c r="F286" s="35">
        <f>F287</f>
        <v>0</v>
      </c>
      <c r="G286" s="35">
        <f>G287</f>
        <v>0</v>
      </c>
      <c r="H286" s="35">
        <f>H287</f>
        <v>0</v>
      </c>
      <c r="I286" s="35">
        <f>I287</f>
        <v>0</v>
      </c>
      <c r="J286" s="28"/>
      <c r="K286" s="34">
        <v>11</v>
      </c>
      <c r="O286" s="34">
        <v>923.4</v>
      </c>
      <c r="P286" s="34">
        <v>-645.3</v>
      </c>
      <c r="S286" s="34">
        <v>-1010.8</v>
      </c>
    </row>
    <row r="287" spans="1:19" s="34" customFormat="1" ht="31.5" thickBot="1">
      <c r="A287" s="112">
        <v>163</v>
      </c>
      <c r="B287" s="71" t="s">
        <v>25</v>
      </c>
      <c r="C287" s="121">
        <f>D287+E287+F287+G287+H287+I287</f>
        <v>2258.1000000000004</v>
      </c>
      <c r="D287" s="35">
        <f>O287+P287</f>
        <v>278.1</v>
      </c>
      <c r="E287" s="35">
        <f>2990.8+S287</f>
        <v>1980.0000000000002</v>
      </c>
      <c r="F287" s="35">
        <v>0</v>
      </c>
      <c r="G287" s="35">
        <f>F287*1.04</f>
        <v>0</v>
      </c>
      <c r="H287" s="35">
        <f>G287*1.04</f>
        <v>0</v>
      </c>
      <c r="I287" s="35">
        <f>H287*1.04</f>
        <v>0</v>
      </c>
      <c r="J287" s="28"/>
      <c r="K287" s="34">
        <v>11</v>
      </c>
      <c r="O287" s="34">
        <v>923.4</v>
      </c>
      <c r="P287" s="34">
        <v>-645.3</v>
      </c>
      <c r="S287" s="34">
        <v>-1010.8</v>
      </c>
    </row>
    <row r="288" spans="1:10" ht="15">
      <c r="A288" s="134">
        <v>170</v>
      </c>
      <c r="B288" s="12" t="s">
        <v>165</v>
      </c>
      <c r="C288" s="128">
        <f>C290+C292</f>
        <v>600</v>
      </c>
      <c r="D288" s="128">
        <f aca="true" t="shared" si="64" ref="D288:I288">D290+D292</f>
        <v>600</v>
      </c>
      <c r="E288" s="128">
        <f t="shared" si="64"/>
        <v>0</v>
      </c>
      <c r="F288" s="128">
        <f t="shared" si="64"/>
        <v>0</v>
      </c>
      <c r="G288" s="128">
        <f t="shared" si="64"/>
        <v>0</v>
      </c>
      <c r="H288" s="128">
        <f t="shared" si="64"/>
        <v>0</v>
      </c>
      <c r="I288" s="128">
        <f t="shared" si="64"/>
        <v>0</v>
      </c>
      <c r="J288" s="151"/>
    </row>
    <row r="289" spans="1:10" ht="47.25" thickBot="1">
      <c r="A289" s="135"/>
      <c r="B289" s="69" t="s">
        <v>79</v>
      </c>
      <c r="C289" s="129"/>
      <c r="D289" s="129"/>
      <c r="E289" s="129"/>
      <c r="F289" s="129"/>
      <c r="G289" s="129"/>
      <c r="H289" s="129"/>
      <c r="I289" s="129"/>
      <c r="J289" s="152"/>
    </row>
    <row r="290" spans="1:16" ht="15.75" thickBot="1">
      <c r="A290" s="122">
        <v>171</v>
      </c>
      <c r="B290" s="8" t="s">
        <v>5</v>
      </c>
      <c r="C290" s="22">
        <f>D290+E290+F290+G290+H290+I290</f>
        <v>300</v>
      </c>
      <c r="D290" s="35">
        <f>D291</f>
        <v>300</v>
      </c>
      <c r="E290" s="21">
        <v>0</v>
      </c>
      <c r="F290" s="21">
        <f>F291</f>
        <v>0</v>
      </c>
      <c r="G290" s="21">
        <v>0</v>
      </c>
      <c r="H290" s="21">
        <v>0</v>
      </c>
      <c r="I290" s="21">
        <v>0</v>
      </c>
      <c r="J290" s="28"/>
      <c r="P290">
        <v>300</v>
      </c>
    </row>
    <row r="291" spans="1:10" ht="31.5" thickBot="1">
      <c r="A291" s="134">
        <v>172</v>
      </c>
      <c r="B291" s="69" t="s">
        <v>25</v>
      </c>
      <c r="C291" s="22">
        <f>D291+E291+F291+G291+H291+I291</f>
        <v>300</v>
      </c>
      <c r="D291" s="35">
        <f>P290</f>
        <v>300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8"/>
    </row>
    <row r="292" spans="1:16" ht="15.75" thickBot="1">
      <c r="A292" s="135"/>
      <c r="B292" s="8" t="s">
        <v>6</v>
      </c>
      <c r="C292" s="22">
        <f>D292+E292+F292+G292+H292+I292</f>
        <v>300</v>
      </c>
      <c r="D292" s="35">
        <f aca="true" t="shared" si="65" ref="D292:I292">D293</f>
        <v>300</v>
      </c>
      <c r="E292" s="35">
        <f t="shared" si="65"/>
        <v>0</v>
      </c>
      <c r="F292" s="35">
        <f t="shared" si="65"/>
        <v>0</v>
      </c>
      <c r="G292" s="35">
        <f t="shared" si="65"/>
        <v>0</v>
      </c>
      <c r="H292" s="35">
        <f t="shared" si="65"/>
        <v>0</v>
      </c>
      <c r="I292" s="35">
        <f t="shared" si="65"/>
        <v>0</v>
      </c>
      <c r="J292" s="28"/>
      <c r="P292">
        <v>300</v>
      </c>
    </row>
    <row r="293" spans="1:10" ht="31.5" thickBot="1">
      <c r="A293" s="122">
        <v>173</v>
      </c>
      <c r="B293" s="69" t="s">
        <v>25</v>
      </c>
      <c r="C293" s="22">
        <f>D293+E293+F293+G293+H293+I293</f>
        <v>300</v>
      </c>
      <c r="D293" s="35">
        <f>P292</f>
        <v>300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29"/>
    </row>
    <row r="294" spans="1:10" ht="47.25" customHeight="1" thickBot="1">
      <c r="A294" s="112">
        <v>189</v>
      </c>
      <c r="B294" s="163" t="s">
        <v>72</v>
      </c>
      <c r="C294" s="164"/>
      <c r="D294" s="164"/>
      <c r="E294" s="164"/>
      <c r="F294" s="164"/>
      <c r="G294" s="164"/>
      <c r="H294" s="164"/>
      <c r="I294" s="164"/>
      <c r="J294" s="165"/>
    </row>
    <row r="295" spans="1:10" ht="15.75" thickBot="1">
      <c r="A295" s="112">
        <v>190</v>
      </c>
      <c r="B295" s="8" t="s">
        <v>9</v>
      </c>
      <c r="C295" s="17">
        <f>C296+C298</f>
        <v>37583.980358400004</v>
      </c>
      <c r="D295" s="17">
        <f aca="true" t="shared" si="66" ref="D295:I295">D296+D298</f>
        <v>10595.5</v>
      </c>
      <c r="E295" s="17">
        <f>E296+E298</f>
        <v>12040.8</v>
      </c>
      <c r="F295" s="17">
        <f t="shared" si="66"/>
        <v>3882.8999999999996</v>
      </c>
      <c r="G295" s="17">
        <f t="shared" si="66"/>
        <v>4040.3239999999996</v>
      </c>
      <c r="H295" s="17">
        <f t="shared" si="66"/>
        <v>3443.36096</v>
      </c>
      <c r="I295" s="17">
        <f t="shared" si="66"/>
        <v>3581.0953984</v>
      </c>
      <c r="J295" s="28"/>
    </row>
    <row r="296" spans="1:10" ht="15.75" thickBot="1">
      <c r="A296" s="112">
        <v>191</v>
      </c>
      <c r="B296" s="8" t="s">
        <v>5</v>
      </c>
      <c r="C296" s="17">
        <f>C310+C324+C349</f>
        <v>11292.400000000001</v>
      </c>
      <c r="D296" s="18">
        <f aca="true" t="shared" si="67" ref="D296:I297">D310+D319+D324+D349</f>
        <v>3634.5000000000005</v>
      </c>
      <c r="E296" s="18">
        <f t="shared" si="67"/>
        <v>6227.2</v>
      </c>
      <c r="F296" s="18">
        <f t="shared" si="67"/>
        <v>701.3</v>
      </c>
      <c r="G296" s="18">
        <f t="shared" si="67"/>
        <v>729.4</v>
      </c>
      <c r="H296" s="18">
        <f t="shared" si="67"/>
        <v>0</v>
      </c>
      <c r="I296" s="18">
        <f t="shared" si="67"/>
        <v>0</v>
      </c>
      <c r="J296" s="28"/>
    </row>
    <row r="297" spans="1:10" ht="36.75" customHeight="1" thickBot="1">
      <c r="A297" s="112">
        <v>192</v>
      </c>
      <c r="B297" s="69" t="s">
        <v>25</v>
      </c>
      <c r="C297" s="17">
        <f>C311+C320+C325+C350</f>
        <v>9576.2</v>
      </c>
      <c r="D297" s="18">
        <f t="shared" si="67"/>
        <v>3486.4</v>
      </c>
      <c r="E297" s="18">
        <f t="shared" si="67"/>
        <v>4659.099999999999</v>
      </c>
      <c r="F297" s="18">
        <f t="shared" si="67"/>
        <v>701.3</v>
      </c>
      <c r="G297" s="18">
        <f t="shared" si="67"/>
        <v>729.4</v>
      </c>
      <c r="H297" s="18">
        <f t="shared" si="67"/>
        <v>0</v>
      </c>
      <c r="I297" s="18">
        <f t="shared" si="67"/>
        <v>0</v>
      </c>
      <c r="J297" s="28"/>
    </row>
    <row r="298" spans="1:10" ht="15.75" thickBot="1">
      <c r="A298" s="112">
        <v>193</v>
      </c>
      <c r="B298" s="8" t="s">
        <v>6</v>
      </c>
      <c r="C298" s="17">
        <f>C312+C316+C321+C326+C346</f>
        <v>26291.5803584</v>
      </c>
      <c r="D298" s="36">
        <f aca="true" t="shared" si="68" ref="D298:I298">D312+D316+D321+D326+D346</f>
        <v>6961</v>
      </c>
      <c r="E298" s="36">
        <f t="shared" si="68"/>
        <v>5813.599999999999</v>
      </c>
      <c r="F298" s="36">
        <f t="shared" si="68"/>
        <v>3181.6</v>
      </c>
      <c r="G298" s="36">
        <f t="shared" si="68"/>
        <v>3310.9239999999995</v>
      </c>
      <c r="H298" s="36">
        <f t="shared" si="68"/>
        <v>3443.36096</v>
      </c>
      <c r="I298" s="36">
        <f t="shared" si="68"/>
        <v>3581.0953984</v>
      </c>
      <c r="J298" s="28"/>
    </row>
    <row r="299" spans="1:10" ht="37.5" customHeight="1" thickBot="1">
      <c r="A299" s="112">
        <v>194</v>
      </c>
      <c r="B299" s="69" t="s">
        <v>25</v>
      </c>
      <c r="C299" s="17">
        <f>C313+C317+C322+C327+C347</f>
        <v>20578.3952</v>
      </c>
      <c r="D299" s="36">
        <f aca="true" t="shared" si="69" ref="D299:I299">D313+D317+D320+D327+D347</f>
        <v>6847.3</v>
      </c>
      <c r="E299" s="36">
        <f t="shared" si="69"/>
        <v>4660.3</v>
      </c>
      <c r="F299" s="36">
        <f t="shared" si="69"/>
        <v>2134.6</v>
      </c>
      <c r="G299" s="36">
        <f t="shared" si="69"/>
        <v>2222</v>
      </c>
      <c r="H299" s="36">
        <f t="shared" si="69"/>
        <v>2310.88</v>
      </c>
      <c r="I299" s="36">
        <f t="shared" si="69"/>
        <v>2403.3152</v>
      </c>
      <c r="J299" s="28"/>
    </row>
    <row r="300" spans="1:10" ht="16.5" customHeight="1" hidden="1" thickBot="1">
      <c r="A300" s="112"/>
      <c r="B300" s="8" t="s">
        <v>7</v>
      </c>
      <c r="C300" s="18"/>
      <c r="D300" s="18"/>
      <c r="E300" s="18"/>
      <c r="F300" s="18"/>
      <c r="G300" s="18"/>
      <c r="H300" s="18"/>
      <c r="I300" s="18"/>
      <c r="J300" s="28"/>
    </row>
    <row r="301" spans="1:10" ht="16.5" customHeight="1" hidden="1" thickBot="1">
      <c r="A301" s="112"/>
      <c r="B301" s="8" t="s">
        <v>6</v>
      </c>
      <c r="C301" s="18"/>
      <c r="D301" s="18"/>
      <c r="E301" s="18"/>
      <c r="F301" s="18"/>
      <c r="G301" s="18"/>
      <c r="H301" s="18"/>
      <c r="I301" s="18"/>
      <c r="J301" s="28"/>
    </row>
    <row r="302" spans="1:10" ht="32.25" customHeight="1" hidden="1" thickBot="1">
      <c r="A302" s="112"/>
      <c r="B302" s="8" t="s">
        <v>8</v>
      </c>
      <c r="C302" s="18"/>
      <c r="D302" s="18"/>
      <c r="E302" s="18"/>
      <c r="F302" s="18"/>
      <c r="G302" s="18"/>
      <c r="H302" s="18"/>
      <c r="I302" s="18"/>
      <c r="J302" s="28"/>
    </row>
    <row r="303" spans="1:10" ht="15.75" customHeight="1" hidden="1">
      <c r="A303" s="134"/>
      <c r="B303" s="12" t="s">
        <v>17</v>
      </c>
      <c r="C303" s="166"/>
      <c r="D303" s="166"/>
      <c r="E303" s="166"/>
      <c r="F303" s="166"/>
      <c r="G303" s="166"/>
      <c r="H303" s="166"/>
      <c r="I303" s="166"/>
      <c r="J303" s="151"/>
    </row>
    <row r="304" spans="1:10" ht="79.5" customHeight="1" hidden="1" thickBot="1">
      <c r="A304" s="135"/>
      <c r="B304" s="19" t="s">
        <v>18</v>
      </c>
      <c r="C304" s="167"/>
      <c r="D304" s="167"/>
      <c r="E304" s="167"/>
      <c r="F304" s="167"/>
      <c r="G304" s="167"/>
      <c r="H304" s="167"/>
      <c r="I304" s="167"/>
      <c r="J304" s="152"/>
    </row>
    <row r="305" spans="1:10" ht="16.5" customHeight="1" hidden="1" thickBot="1">
      <c r="A305" s="112"/>
      <c r="B305" s="8" t="s">
        <v>5</v>
      </c>
      <c r="C305" s="18"/>
      <c r="D305" s="18"/>
      <c r="E305" s="18"/>
      <c r="F305" s="18"/>
      <c r="G305" s="18"/>
      <c r="H305" s="18"/>
      <c r="I305" s="18"/>
      <c r="J305" s="28"/>
    </row>
    <row r="306" spans="1:10" ht="48" customHeight="1" hidden="1" thickBot="1">
      <c r="A306" s="112"/>
      <c r="B306" s="8" t="s">
        <v>25</v>
      </c>
      <c r="C306" s="18"/>
      <c r="D306" s="18"/>
      <c r="E306" s="18"/>
      <c r="F306" s="18"/>
      <c r="G306" s="18"/>
      <c r="H306" s="18"/>
      <c r="I306" s="18"/>
      <c r="J306" s="28"/>
    </row>
    <row r="307" spans="1:10" ht="16.5" customHeight="1" hidden="1" thickBot="1">
      <c r="A307" s="112"/>
      <c r="B307" s="8" t="s">
        <v>6</v>
      </c>
      <c r="C307" s="18"/>
      <c r="D307" s="18"/>
      <c r="E307" s="18"/>
      <c r="F307" s="18"/>
      <c r="G307" s="18"/>
      <c r="H307" s="18"/>
      <c r="I307" s="18"/>
      <c r="J307" s="28"/>
    </row>
    <row r="308" spans="1:10" ht="48" customHeight="1" hidden="1" thickBot="1">
      <c r="A308" s="112"/>
      <c r="B308" s="8" t="s">
        <v>25</v>
      </c>
      <c r="C308" s="18"/>
      <c r="D308" s="18"/>
      <c r="E308" s="18"/>
      <c r="F308" s="18"/>
      <c r="G308" s="18"/>
      <c r="H308" s="18"/>
      <c r="I308" s="18"/>
      <c r="J308" s="28"/>
    </row>
    <row r="309" spans="1:10" ht="40.5" customHeight="1" thickBot="1">
      <c r="A309" s="112">
        <v>195</v>
      </c>
      <c r="B309" s="70" t="s">
        <v>30</v>
      </c>
      <c r="C309" s="17">
        <f>C310+C312</f>
        <v>26630.77792</v>
      </c>
      <c r="D309" s="17">
        <f aca="true" t="shared" si="70" ref="D309:I309">D310+D312</f>
        <v>4899.7</v>
      </c>
      <c r="E309" s="17">
        <f t="shared" si="70"/>
        <v>8886.7</v>
      </c>
      <c r="F309" s="17">
        <f t="shared" si="70"/>
        <v>3023.2</v>
      </c>
      <c r="G309" s="17">
        <f t="shared" si="70"/>
        <v>3146.2</v>
      </c>
      <c r="H309" s="17">
        <f t="shared" si="70"/>
        <v>3272.048</v>
      </c>
      <c r="I309" s="17">
        <f t="shared" si="70"/>
        <v>3402.92992</v>
      </c>
      <c r="J309" s="28" t="s">
        <v>110</v>
      </c>
    </row>
    <row r="310" spans="1:16" ht="15.75" thickBot="1">
      <c r="A310" s="112">
        <v>196</v>
      </c>
      <c r="B310" s="8" t="s">
        <v>5</v>
      </c>
      <c r="C310" s="17">
        <f>D310+E310+F310+G310+H310+I310</f>
        <v>8519.400000000001</v>
      </c>
      <c r="D310" s="18">
        <f>5379.1+P310</f>
        <v>2966.6000000000004</v>
      </c>
      <c r="E310" s="18">
        <v>5552.8</v>
      </c>
      <c r="F310" s="18">
        <v>0</v>
      </c>
      <c r="G310" s="18">
        <v>0</v>
      </c>
      <c r="H310" s="18">
        <f aca="true" t="shared" si="71" ref="H310:I313">G310*1.04</f>
        <v>0</v>
      </c>
      <c r="I310" s="18">
        <f t="shared" si="71"/>
        <v>0</v>
      </c>
      <c r="J310" s="28"/>
      <c r="P310">
        <v>-2412.5</v>
      </c>
    </row>
    <row r="311" spans="1:19" ht="36.75" customHeight="1" thickBot="1">
      <c r="A311" s="112">
        <v>197</v>
      </c>
      <c r="B311" s="69" t="s">
        <v>25</v>
      </c>
      <c r="C311" s="17">
        <f>D311+E311+F311+G311+H311+I311</f>
        <v>6841</v>
      </c>
      <c r="D311" s="18">
        <f>3993.5+P311</f>
        <v>2856.3</v>
      </c>
      <c r="E311" s="18">
        <f>4081.2+S311</f>
        <v>3984.7</v>
      </c>
      <c r="F311" s="18">
        <v>0</v>
      </c>
      <c r="G311" s="18">
        <v>0</v>
      </c>
      <c r="H311" s="18">
        <f t="shared" si="71"/>
        <v>0</v>
      </c>
      <c r="I311" s="18">
        <f t="shared" si="71"/>
        <v>0</v>
      </c>
      <c r="J311" s="28"/>
      <c r="P311">
        <v>-1137.2</v>
      </c>
      <c r="S311">
        <v>-96.5</v>
      </c>
    </row>
    <row r="312" spans="1:19" ht="15.75" thickBot="1">
      <c r="A312" s="112">
        <v>198</v>
      </c>
      <c r="B312" s="8" t="s">
        <v>12</v>
      </c>
      <c r="C312" s="17">
        <f>D312+E312+F312+G312+H312+I312</f>
        <v>18111.37792</v>
      </c>
      <c r="D312" s="18">
        <f>3109.7+N312+O312+P312+Q312</f>
        <v>1933.0999999999995</v>
      </c>
      <c r="E312" s="18">
        <f>2907+S312</f>
        <v>3333.9</v>
      </c>
      <c r="F312" s="18">
        <v>3023.2</v>
      </c>
      <c r="G312" s="18">
        <v>3146.2</v>
      </c>
      <c r="H312" s="18">
        <f t="shared" si="71"/>
        <v>3272.048</v>
      </c>
      <c r="I312" s="18">
        <f t="shared" si="71"/>
        <v>3402.92992</v>
      </c>
      <c r="J312" s="28"/>
      <c r="N312">
        <v>-224.4</v>
      </c>
      <c r="O312">
        <v>-109.8</v>
      </c>
      <c r="P312">
        <v>-1229.4</v>
      </c>
      <c r="Q312">
        <v>387</v>
      </c>
      <c r="S312">
        <v>426.9</v>
      </c>
    </row>
    <row r="313" spans="1:19" ht="31.5" customHeight="1" thickBot="1">
      <c r="A313" s="112">
        <v>199</v>
      </c>
      <c r="B313" s="69" t="s">
        <v>25</v>
      </c>
      <c r="C313" s="17">
        <f>D313+E313+F313+G313+H313+I313</f>
        <v>13178.995200000001</v>
      </c>
      <c r="D313" s="18">
        <f>2517.9+N313+O313+P313+Q313</f>
        <v>1886.3999999999999</v>
      </c>
      <c r="E313" s="18">
        <f>2052.5+S313</f>
        <v>2221.8</v>
      </c>
      <c r="F313" s="18">
        <v>2134.6</v>
      </c>
      <c r="G313" s="18">
        <v>2222</v>
      </c>
      <c r="H313" s="18">
        <f t="shared" si="71"/>
        <v>2310.88</v>
      </c>
      <c r="I313" s="18">
        <f t="shared" si="71"/>
        <v>2403.3152</v>
      </c>
      <c r="J313" s="28"/>
      <c r="N313">
        <v>-224.4</v>
      </c>
      <c r="O313">
        <v>198.2</v>
      </c>
      <c r="P313">
        <v>-992.3</v>
      </c>
      <c r="Q313">
        <v>387</v>
      </c>
      <c r="S313">
        <v>169.3</v>
      </c>
    </row>
    <row r="314" spans="1:10" ht="15">
      <c r="A314" s="134">
        <v>200</v>
      </c>
      <c r="B314" s="12" t="s">
        <v>15</v>
      </c>
      <c r="C314" s="149">
        <f>C316</f>
        <v>5055.3</v>
      </c>
      <c r="D314" s="149">
        <f>D316</f>
        <v>2661.3</v>
      </c>
      <c r="E314" s="149">
        <f>E316</f>
        <v>2394</v>
      </c>
      <c r="F314" s="149">
        <f>F316</f>
        <v>0</v>
      </c>
      <c r="G314" s="149">
        <v>0</v>
      </c>
      <c r="H314" s="149">
        <v>0</v>
      </c>
      <c r="I314" s="149">
        <v>0</v>
      </c>
      <c r="J314" s="156"/>
    </row>
    <row r="315" spans="1:10" ht="48.75" customHeight="1" thickBot="1">
      <c r="A315" s="135"/>
      <c r="B315" s="71" t="s">
        <v>123</v>
      </c>
      <c r="C315" s="150"/>
      <c r="D315" s="150"/>
      <c r="E315" s="150"/>
      <c r="F315" s="150"/>
      <c r="G315" s="150"/>
      <c r="H315" s="150"/>
      <c r="I315" s="150"/>
      <c r="J315" s="157"/>
    </row>
    <row r="316" spans="1:15" ht="15.75" thickBot="1">
      <c r="A316" s="112">
        <v>201</v>
      </c>
      <c r="B316" s="8" t="s">
        <v>6</v>
      </c>
      <c r="C316" s="18">
        <f>D316+E316+F316+G316+H316+I316</f>
        <v>5055.3</v>
      </c>
      <c r="D316" s="18">
        <f>D317</f>
        <v>2661.3</v>
      </c>
      <c r="E316" s="18">
        <f>E317</f>
        <v>2394</v>
      </c>
      <c r="F316" s="18">
        <f>F317</f>
        <v>0</v>
      </c>
      <c r="G316" s="18">
        <v>0</v>
      </c>
      <c r="H316" s="18">
        <v>0</v>
      </c>
      <c r="I316" s="18">
        <v>0</v>
      </c>
      <c r="J316" s="28"/>
      <c r="L316" s="105">
        <v>1381.5</v>
      </c>
      <c r="O316">
        <v>164.8</v>
      </c>
    </row>
    <row r="317" spans="1:10" ht="31.5" thickBot="1">
      <c r="A317" s="112">
        <v>202</v>
      </c>
      <c r="B317" s="69" t="s">
        <v>25</v>
      </c>
      <c r="C317" s="18">
        <f>D317+E317+F317+G317+H317+I317</f>
        <v>5055.3</v>
      </c>
      <c r="D317" s="18">
        <f>1115+L316+O316</f>
        <v>2661.3</v>
      </c>
      <c r="E317" s="18">
        <v>2394</v>
      </c>
      <c r="F317" s="18">
        <v>0</v>
      </c>
      <c r="G317" s="18">
        <v>0</v>
      </c>
      <c r="H317" s="18">
        <v>0</v>
      </c>
      <c r="I317" s="18">
        <v>0</v>
      </c>
      <c r="J317" s="28"/>
    </row>
    <row r="318" spans="1:10" ht="37.5" customHeight="1" thickBot="1">
      <c r="A318" s="112">
        <v>203</v>
      </c>
      <c r="B318" s="70" t="s">
        <v>32</v>
      </c>
      <c r="C318" s="17">
        <f>C319+C321</f>
        <v>377.41651840000003</v>
      </c>
      <c r="D318" s="17">
        <f aca="true" t="shared" si="72" ref="D318:I318">D319+D321</f>
        <v>67</v>
      </c>
      <c r="E318" s="17">
        <f>E319+E321</f>
        <v>0</v>
      </c>
      <c r="F318" s="17">
        <f t="shared" si="72"/>
        <v>73.1</v>
      </c>
      <c r="G318" s="17">
        <f t="shared" si="72"/>
        <v>76.024</v>
      </c>
      <c r="H318" s="17">
        <f t="shared" si="72"/>
        <v>79.06496</v>
      </c>
      <c r="I318" s="17">
        <f t="shared" si="72"/>
        <v>82.2275584</v>
      </c>
      <c r="J318" s="156" t="s">
        <v>110</v>
      </c>
    </row>
    <row r="319" spans="1:10" ht="15.75" thickBot="1">
      <c r="A319" s="112">
        <v>204</v>
      </c>
      <c r="B319" s="8" t="s">
        <v>5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57"/>
    </row>
    <row r="320" spans="1:10" ht="31.5" thickBot="1">
      <c r="A320" s="112">
        <v>205</v>
      </c>
      <c r="B320" s="69" t="s">
        <v>25</v>
      </c>
      <c r="C320" s="18">
        <f>D320+E320+F320+G320+H320+I320</f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28"/>
    </row>
    <row r="321" spans="1:19" ht="15.75" thickBot="1">
      <c r="A321" s="112">
        <v>206</v>
      </c>
      <c r="B321" s="8" t="s">
        <v>6</v>
      </c>
      <c r="C321" s="18">
        <f>D321+E321+F321+G321+H321+I321</f>
        <v>377.41651840000003</v>
      </c>
      <c r="D321" s="18">
        <v>67</v>
      </c>
      <c r="E321" s="18">
        <f>70.3+S321</f>
        <v>0</v>
      </c>
      <c r="F321" s="18">
        <v>73.1</v>
      </c>
      <c r="G321" s="18">
        <f>F321*1.04</f>
        <v>76.024</v>
      </c>
      <c r="H321" s="18">
        <f>G321*1.04</f>
        <v>79.06496</v>
      </c>
      <c r="I321" s="18">
        <f>H321*1.04</f>
        <v>82.2275584</v>
      </c>
      <c r="J321" s="28"/>
      <c r="S321">
        <v>-70.3</v>
      </c>
    </row>
    <row r="322" spans="1:10" ht="31.5" thickBot="1">
      <c r="A322" s="112">
        <v>207</v>
      </c>
      <c r="B322" s="69" t="s">
        <v>25</v>
      </c>
      <c r="C322" s="18">
        <f>D322+E322+F322+G322+H322+I322</f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28"/>
    </row>
    <row r="323" spans="1:10" ht="65.25" customHeight="1" thickBot="1">
      <c r="A323" s="112">
        <v>208</v>
      </c>
      <c r="B323" s="32" t="s">
        <v>63</v>
      </c>
      <c r="C323" s="17">
        <f aca="true" t="shared" si="73" ref="C323:I323">C324+C326</f>
        <v>2218.5</v>
      </c>
      <c r="D323" s="17">
        <f t="shared" si="73"/>
        <v>2218.5</v>
      </c>
      <c r="E323" s="17">
        <f t="shared" si="73"/>
        <v>0</v>
      </c>
      <c r="F323" s="17">
        <f t="shared" si="73"/>
        <v>0</v>
      </c>
      <c r="G323" s="17">
        <f t="shared" si="73"/>
        <v>0</v>
      </c>
      <c r="H323" s="17">
        <f t="shared" si="73"/>
        <v>0</v>
      </c>
      <c r="I323" s="17">
        <f t="shared" si="73"/>
        <v>0</v>
      </c>
      <c r="J323" s="30" t="s">
        <v>111</v>
      </c>
    </row>
    <row r="324" spans="1:10" ht="15.75" thickBot="1">
      <c r="A324" s="112">
        <v>209</v>
      </c>
      <c r="B324" s="8" t="s">
        <v>5</v>
      </c>
      <c r="C324" s="18">
        <f>D324+E324+F324+G324+H324+I324</f>
        <v>0</v>
      </c>
      <c r="D324" s="36">
        <v>0</v>
      </c>
      <c r="E324" s="18">
        <f aca="true" t="shared" si="74" ref="E324:I325">E329+E334</f>
        <v>0</v>
      </c>
      <c r="F324" s="18">
        <f>F325</f>
        <v>0</v>
      </c>
      <c r="G324" s="18">
        <f t="shared" si="74"/>
        <v>0</v>
      </c>
      <c r="H324" s="18">
        <f t="shared" si="74"/>
        <v>0</v>
      </c>
      <c r="I324" s="18">
        <f t="shared" si="74"/>
        <v>0</v>
      </c>
      <c r="J324" s="28"/>
    </row>
    <row r="325" spans="1:10" ht="21" customHeight="1" thickBot="1">
      <c r="A325" s="112">
        <v>210</v>
      </c>
      <c r="B325" s="69" t="s">
        <v>35</v>
      </c>
      <c r="C325" s="18">
        <f>D325+E325+F325+G325+H325+I325</f>
        <v>0</v>
      </c>
      <c r="D325" s="36">
        <v>0</v>
      </c>
      <c r="E325" s="18">
        <f t="shared" si="74"/>
        <v>0</v>
      </c>
      <c r="F325" s="18">
        <f>F330</f>
        <v>0</v>
      </c>
      <c r="G325" s="18">
        <f t="shared" si="74"/>
        <v>0</v>
      </c>
      <c r="H325" s="18">
        <f t="shared" si="74"/>
        <v>0</v>
      </c>
      <c r="I325" s="18">
        <f t="shared" si="74"/>
        <v>0</v>
      </c>
      <c r="J325" s="28"/>
    </row>
    <row r="326" spans="1:13" ht="15.75" thickBot="1">
      <c r="A326" s="112">
        <v>211</v>
      </c>
      <c r="B326" s="8" t="s">
        <v>6</v>
      </c>
      <c r="C326" s="18">
        <f>D326+E326+F326+G326+H326+I326</f>
        <v>2218.5</v>
      </c>
      <c r="D326" s="36">
        <f>D327</f>
        <v>2218.5</v>
      </c>
      <c r="E326" s="36">
        <f>E331+E336+E341</f>
        <v>0</v>
      </c>
      <c r="F326" s="36">
        <f>F327</f>
        <v>0</v>
      </c>
      <c r="G326" s="36">
        <f>G331+G336+G341</f>
        <v>0</v>
      </c>
      <c r="H326" s="36">
        <f>H331+H336+H341</f>
        <v>0</v>
      </c>
      <c r="I326" s="36">
        <f>I331+I336+I341</f>
        <v>0</v>
      </c>
      <c r="J326" s="28"/>
      <c r="M326">
        <v>1800</v>
      </c>
    </row>
    <row r="327" spans="1:13" s="34" customFormat="1" ht="20.25" customHeight="1" thickBot="1">
      <c r="A327" s="112">
        <v>212</v>
      </c>
      <c r="B327" s="69" t="s">
        <v>36</v>
      </c>
      <c r="C327" s="18">
        <f>D327+E327+F327+G327+H327+I327</f>
        <v>2218.5</v>
      </c>
      <c r="D327" s="18">
        <f>D332+D337+M327</f>
        <v>2218.5</v>
      </c>
      <c r="E327" s="18">
        <f>E332+E337</f>
        <v>0</v>
      </c>
      <c r="F327" s="18">
        <f>F332+F337</f>
        <v>0</v>
      </c>
      <c r="G327" s="18">
        <f>G332+G337</f>
        <v>0</v>
      </c>
      <c r="H327" s="18">
        <f>H332+H337</f>
        <v>0</v>
      </c>
      <c r="I327" s="18">
        <f>I332+I337</f>
        <v>0</v>
      </c>
      <c r="J327" s="28"/>
      <c r="M327" s="34">
        <v>1800</v>
      </c>
    </row>
    <row r="328" spans="1:10" s="34" customFormat="1" ht="96.75" customHeight="1" thickBot="1">
      <c r="A328" s="112">
        <v>213</v>
      </c>
      <c r="B328" s="32" t="s">
        <v>41</v>
      </c>
      <c r="C328" s="17">
        <f aca="true" t="shared" si="75" ref="C328:I328">C329+C331</f>
        <v>0</v>
      </c>
      <c r="D328" s="17">
        <f t="shared" si="75"/>
        <v>0</v>
      </c>
      <c r="E328" s="17">
        <f t="shared" si="75"/>
        <v>0</v>
      </c>
      <c r="F328" s="17">
        <f t="shared" si="75"/>
        <v>0</v>
      </c>
      <c r="G328" s="17">
        <f t="shared" si="75"/>
        <v>0</v>
      </c>
      <c r="H328" s="17">
        <f t="shared" si="75"/>
        <v>0</v>
      </c>
      <c r="I328" s="17">
        <f t="shared" si="75"/>
        <v>0</v>
      </c>
      <c r="J328" s="30"/>
    </row>
    <row r="329" spans="1:10" s="34" customFormat="1" ht="15.75" thickBot="1">
      <c r="A329" s="112">
        <v>214</v>
      </c>
      <c r="B329" s="8" t="s">
        <v>5</v>
      </c>
      <c r="C329" s="18">
        <f>D329+E329+F329+G329+H329+I329</f>
        <v>0</v>
      </c>
      <c r="D329" s="18">
        <f aca="true" t="shared" si="76" ref="D329:I329">D330</f>
        <v>0</v>
      </c>
      <c r="E329" s="18">
        <f t="shared" si="76"/>
        <v>0</v>
      </c>
      <c r="F329" s="18">
        <f t="shared" si="76"/>
        <v>0</v>
      </c>
      <c r="G329" s="18">
        <f t="shared" si="76"/>
        <v>0</v>
      </c>
      <c r="H329" s="18">
        <f t="shared" si="76"/>
        <v>0</v>
      </c>
      <c r="I329" s="18">
        <f t="shared" si="76"/>
        <v>0</v>
      </c>
      <c r="J329" s="28"/>
    </row>
    <row r="330" spans="1:10" s="34" customFormat="1" ht="15.75" thickBot="1">
      <c r="A330" s="112">
        <v>215</v>
      </c>
      <c r="B330" s="8" t="s">
        <v>35</v>
      </c>
      <c r="C330" s="18">
        <f>D330+E330+F330+G330+H330+I330</f>
        <v>0</v>
      </c>
      <c r="D330" s="36"/>
      <c r="E330" s="18"/>
      <c r="F330" s="18"/>
      <c r="G330" s="18"/>
      <c r="H330" s="18"/>
      <c r="I330" s="18"/>
      <c r="J330" s="28"/>
    </row>
    <row r="331" spans="1:10" s="34" customFormat="1" ht="15.75" thickBot="1">
      <c r="A331" s="112">
        <v>216</v>
      </c>
      <c r="B331" s="8" t="s">
        <v>6</v>
      </c>
      <c r="C331" s="18">
        <f>D331+E331+F331+G331+H331+I331</f>
        <v>0</v>
      </c>
      <c r="D331" s="36">
        <f aca="true" t="shared" si="77" ref="D331:I331">D332</f>
        <v>0</v>
      </c>
      <c r="E331" s="36">
        <f t="shared" si="77"/>
        <v>0</v>
      </c>
      <c r="F331" s="36">
        <f t="shared" si="77"/>
        <v>0</v>
      </c>
      <c r="G331" s="36">
        <f t="shared" si="77"/>
        <v>0</v>
      </c>
      <c r="H331" s="36">
        <f t="shared" si="77"/>
        <v>0</v>
      </c>
      <c r="I331" s="36">
        <f t="shared" si="77"/>
        <v>0</v>
      </c>
      <c r="J331" s="28"/>
    </row>
    <row r="332" spans="1:10" s="34" customFormat="1" ht="15.75" thickBot="1">
      <c r="A332" s="112">
        <v>217</v>
      </c>
      <c r="B332" s="8" t="s">
        <v>36</v>
      </c>
      <c r="C332" s="18">
        <f>D332+E332+F332+G332+H332+I332</f>
        <v>0</v>
      </c>
      <c r="D332" s="18">
        <v>0</v>
      </c>
      <c r="E332" s="18">
        <f>D332*1.04</f>
        <v>0</v>
      </c>
      <c r="F332" s="18">
        <f>E332*1.04</f>
        <v>0</v>
      </c>
      <c r="G332" s="18">
        <f>F332*1.04</f>
        <v>0</v>
      </c>
      <c r="H332" s="18">
        <f>G332*1.04</f>
        <v>0</v>
      </c>
      <c r="I332" s="18">
        <f>H332*1.04</f>
        <v>0</v>
      </c>
      <c r="J332" s="28"/>
    </row>
    <row r="333" spans="1:10" s="34" customFormat="1" ht="65.25" customHeight="1" thickBot="1">
      <c r="A333" s="112">
        <v>218</v>
      </c>
      <c r="B333" s="32" t="s">
        <v>42</v>
      </c>
      <c r="C333" s="17">
        <f aca="true" t="shared" si="78" ref="C333:I333">C334+C336</f>
        <v>418.5</v>
      </c>
      <c r="D333" s="17">
        <f t="shared" si="78"/>
        <v>418.5</v>
      </c>
      <c r="E333" s="17">
        <f t="shared" si="78"/>
        <v>0</v>
      </c>
      <c r="F333" s="17">
        <f t="shared" si="78"/>
        <v>0</v>
      </c>
      <c r="G333" s="17">
        <f t="shared" si="78"/>
        <v>0</v>
      </c>
      <c r="H333" s="17">
        <f t="shared" si="78"/>
        <v>0</v>
      </c>
      <c r="I333" s="17">
        <f t="shared" si="78"/>
        <v>0</v>
      </c>
      <c r="J333" s="30"/>
    </row>
    <row r="334" spans="1:10" s="34" customFormat="1" ht="15.75" thickBot="1">
      <c r="A334" s="112">
        <v>219</v>
      </c>
      <c r="B334" s="8" t="s">
        <v>5</v>
      </c>
      <c r="C334" s="18">
        <f>D334+E334+F334+G334+H334+I334</f>
        <v>0</v>
      </c>
      <c r="D334" s="36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28"/>
    </row>
    <row r="335" spans="1:10" s="34" customFormat="1" ht="15.75" thickBot="1">
      <c r="A335" s="112">
        <v>220</v>
      </c>
      <c r="B335" s="8" t="s">
        <v>35</v>
      </c>
      <c r="C335" s="18">
        <f>D335+E335+F335+G335+H335+I335</f>
        <v>0</v>
      </c>
      <c r="D335" s="36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28"/>
    </row>
    <row r="336" spans="1:10" s="34" customFormat="1" ht="15.75" thickBot="1">
      <c r="A336" s="112">
        <v>221</v>
      </c>
      <c r="B336" s="8" t="s">
        <v>6</v>
      </c>
      <c r="C336" s="18">
        <f>D336+E336+F336+G336+H336+I336</f>
        <v>418.5</v>
      </c>
      <c r="D336" s="36">
        <f>D337</f>
        <v>418.5</v>
      </c>
      <c r="E336" s="36">
        <f>E337</f>
        <v>0</v>
      </c>
      <c r="F336" s="36">
        <f>F337</f>
        <v>0</v>
      </c>
      <c r="G336" s="18">
        <v>0</v>
      </c>
      <c r="H336" s="18">
        <v>0</v>
      </c>
      <c r="I336" s="18">
        <v>0</v>
      </c>
      <c r="J336" s="28"/>
    </row>
    <row r="337" spans="1:10" s="34" customFormat="1" ht="15.75" thickBot="1">
      <c r="A337" s="112">
        <v>222</v>
      </c>
      <c r="B337" s="8" t="s">
        <v>36</v>
      </c>
      <c r="C337" s="18">
        <f>D337+E337+F337+G337+H337+I337</f>
        <v>418.5</v>
      </c>
      <c r="D337" s="18">
        <v>418.5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28"/>
    </row>
    <row r="338" spans="1:10" s="34" customFormat="1" ht="51" customHeight="1" thickBot="1">
      <c r="A338" s="112">
        <v>223</v>
      </c>
      <c r="B338" s="32" t="s">
        <v>45</v>
      </c>
      <c r="C338" s="17">
        <f aca="true" t="shared" si="79" ref="C338:I338">C339+C353</f>
        <v>0</v>
      </c>
      <c r="D338" s="17">
        <f t="shared" si="79"/>
        <v>0</v>
      </c>
      <c r="E338" s="17">
        <f t="shared" si="79"/>
        <v>0</v>
      </c>
      <c r="F338" s="17">
        <f t="shared" si="79"/>
        <v>0</v>
      </c>
      <c r="G338" s="17">
        <f t="shared" si="79"/>
        <v>0</v>
      </c>
      <c r="H338" s="17">
        <f t="shared" si="79"/>
        <v>0</v>
      </c>
      <c r="I338" s="17">
        <f t="shared" si="79"/>
        <v>0</v>
      </c>
      <c r="J338" s="31"/>
    </row>
    <row r="339" spans="1:10" s="34" customFormat="1" ht="15.75" thickBot="1">
      <c r="A339" s="112">
        <v>224</v>
      </c>
      <c r="B339" s="8" t="s">
        <v>5</v>
      </c>
      <c r="C339" s="18">
        <f>D339+E339+F339+G339+H339+I339</f>
        <v>0</v>
      </c>
      <c r="D339" s="36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28"/>
    </row>
    <row r="340" spans="1:10" s="34" customFormat="1" ht="15.75" thickBot="1">
      <c r="A340" s="112">
        <v>225</v>
      </c>
      <c r="B340" s="8" t="s">
        <v>35</v>
      </c>
      <c r="C340" s="18">
        <f>D340+E340+F340+G340+H340+I340</f>
        <v>0</v>
      </c>
      <c r="D340" s="36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28"/>
    </row>
    <row r="341" spans="1:10" s="34" customFormat="1" ht="15.75" thickBot="1">
      <c r="A341" s="112">
        <v>226</v>
      </c>
      <c r="B341" s="8" t="s">
        <v>6</v>
      </c>
      <c r="C341" s="18">
        <f>D341+E341+F341+G341+H341+I341</f>
        <v>0</v>
      </c>
      <c r="D341" s="36">
        <f>D342</f>
        <v>0</v>
      </c>
      <c r="E341" s="36">
        <v>0</v>
      </c>
      <c r="F341" s="18">
        <v>0</v>
      </c>
      <c r="G341" s="18">
        <v>0</v>
      </c>
      <c r="H341" s="18">
        <v>0</v>
      </c>
      <c r="I341" s="18">
        <v>0</v>
      </c>
      <c r="J341" s="28"/>
    </row>
    <row r="342" spans="1:10" s="34" customFormat="1" ht="15.75" thickBot="1">
      <c r="A342" s="112">
        <v>227</v>
      </c>
      <c r="B342" s="8" t="s">
        <v>36</v>
      </c>
      <c r="C342" s="18">
        <f>D342+E342+F342+G342+H342+I342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48.75" customHeight="1" thickBot="1">
      <c r="A343" s="112">
        <v>228</v>
      </c>
      <c r="B343" s="70" t="s">
        <v>57</v>
      </c>
      <c r="C343" s="17">
        <f aca="true" t="shared" si="80" ref="C343:I343">C344+C346</f>
        <v>528.98592</v>
      </c>
      <c r="D343" s="17">
        <f t="shared" si="80"/>
        <v>81.1</v>
      </c>
      <c r="E343" s="17">
        <f t="shared" si="80"/>
        <v>85.7</v>
      </c>
      <c r="F343" s="17">
        <f t="shared" si="80"/>
        <v>85.3</v>
      </c>
      <c r="G343" s="17">
        <f t="shared" si="80"/>
        <v>88.7</v>
      </c>
      <c r="H343" s="17">
        <f t="shared" si="80"/>
        <v>92.248</v>
      </c>
      <c r="I343" s="17">
        <f t="shared" si="80"/>
        <v>95.93792</v>
      </c>
      <c r="J343" s="156" t="s">
        <v>112</v>
      </c>
    </row>
    <row r="344" spans="1:10" ht="15.75" thickBot="1">
      <c r="A344" s="112">
        <v>229</v>
      </c>
      <c r="B344" s="8" t="s">
        <v>5</v>
      </c>
      <c r="C344" s="18">
        <f>D344+E344+F344+G344+H344+I344</f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57"/>
    </row>
    <row r="345" spans="1:10" ht="31.5" thickBot="1">
      <c r="A345" s="112">
        <v>230</v>
      </c>
      <c r="B345" s="69" t="s">
        <v>25</v>
      </c>
      <c r="C345" s="18">
        <f>D345+E345+F345+G345+H345+I345</f>
        <v>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28"/>
    </row>
    <row r="346" spans="1:19" ht="15.75" thickBot="1">
      <c r="A346" s="112">
        <v>231</v>
      </c>
      <c r="B346" s="8" t="s">
        <v>6</v>
      </c>
      <c r="C346" s="18">
        <f>D346+E346+F346+G346+H346+I346</f>
        <v>528.98592</v>
      </c>
      <c r="D346" s="18">
        <f>146.6+O346</f>
        <v>81.1</v>
      </c>
      <c r="E346" s="18">
        <f>82+S346</f>
        <v>85.7</v>
      </c>
      <c r="F346" s="18">
        <v>85.3</v>
      </c>
      <c r="G346" s="18">
        <v>88.7</v>
      </c>
      <c r="H346" s="18">
        <f>G346*1.04</f>
        <v>92.248</v>
      </c>
      <c r="I346" s="18">
        <f>H346*1.04</f>
        <v>95.93792</v>
      </c>
      <c r="J346" s="28"/>
      <c r="O346">
        <v>-65.5</v>
      </c>
      <c r="S346">
        <v>3.7</v>
      </c>
    </row>
    <row r="347" spans="1:19" ht="31.5" thickBot="1">
      <c r="A347" s="38">
        <v>232</v>
      </c>
      <c r="B347" s="78" t="s">
        <v>25</v>
      </c>
      <c r="C347" s="18">
        <f>D347+E347+F347+G347+H347+I347</f>
        <v>125.6</v>
      </c>
      <c r="D347" s="93">
        <f>73.3+O347</f>
        <v>81.1</v>
      </c>
      <c r="E347" s="93">
        <f>S347</f>
        <v>44.5</v>
      </c>
      <c r="F347" s="93">
        <v>0</v>
      </c>
      <c r="G347" s="93">
        <v>0</v>
      </c>
      <c r="H347" s="93">
        <v>0</v>
      </c>
      <c r="I347" s="93">
        <v>0</v>
      </c>
      <c r="J347" s="64"/>
      <c r="O347">
        <v>7.8</v>
      </c>
      <c r="S347">
        <v>44.5</v>
      </c>
    </row>
    <row r="348" spans="1:10" ht="150.75" customHeight="1" thickBot="1">
      <c r="A348" s="112">
        <v>233</v>
      </c>
      <c r="B348" s="70" t="s">
        <v>151</v>
      </c>
      <c r="C348" s="17">
        <f aca="true" t="shared" si="81" ref="C348:I348">C349+C351</f>
        <v>2773</v>
      </c>
      <c r="D348" s="17">
        <f t="shared" si="81"/>
        <v>667.9</v>
      </c>
      <c r="E348" s="17">
        <f t="shared" si="81"/>
        <v>674.4</v>
      </c>
      <c r="F348" s="17">
        <f t="shared" si="81"/>
        <v>701.3</v>
      </c>
      <c r="G348" s="17">
        <f t="shared" si="81"/>
        <v>729.4</v>
      </c>
      <c r="H348" s="17">
        <f t="shared" si="81"/>
        <v>0</v>
      </c>
      <c r="I348" s="17">
        <f t="shared" si="81"/>
        <v>0</v>
      </c>
      <c r="J348" s="168" t="s">
        <v>110</v>
      </c>
    </row>
    <row r="349" spans="1:10" ht="15.75" thickBot="1">
      <c r="A349" s="112">
        <v>234</v>
      </c>
      <c r="B349" s="8" t="s">
        <v>5</v>
      </c>
      <c r="C349" s="18">
        <f>D349+E349+F349+G349+H349+I349</f>
        <v>2773</v>
      </c>
      <c r="D349" s="18">
        <v>667.9</v>
      </c>
      <c r="E349" s="18">
        <f>E350</f>
        <v>674.4</v>
      </c>
      <c r="F349" s="18">
        <f>F350</f>
        <v>701.3</v>
      </c>
      <c r="G349" s="18">
        <f>G350</f>
        <v>729.4</v>
      </c>
      <c r="H349" s="18">
        <v>0</v>
      </c>
      <c r="I349" s="18">
        <v>0</v>
      </c>
      <c r="J349" s="157"/>
    </row>
    <row r="350" spans="1:15" ht="31.5" thickBot="1">
      <c r="A350" s="112">
        <v>235</v>
      </c>
      <c r="B350" s="69" t="s">
        <v>25</v>
      </c>
      <c r="C350" s="18">
        <f>D350+E350+F350+G350+H350+I350</f>
        <v>2735.2</v>
      </c>
      <c r="D350" s="18">
        <f>667.9+O350</f>
        <v>630.1</v>
      </c>
      <c r="E350" s="18">
        <v>674.4</v>
      </c>
      <c r="F350" s="18">
        <v>701.3</v>
      </c>
      <c r="G350" s="18">
        <v>729.4</v>
      </c>
      <c r="H350" s="18">
        <v>0</v>
      </c>
      <c r="I350" s="18">
        <v>0</v>
      </c>
      <c r="J350" s="28"/>
      <c r="O350">
        <v>-37.8</v>
      </c>
    </row>
    <row r="351" spans="1:10" ht="15.75" thickBot="1">
      <c r="A351" s="112">
        <v>236</v>
      </c>
      <c r="B351" s="8" t="s">
        <v>6</v>
      </c>
      <c r="C351" s="18">
        <f>D351+E351+F351+G351+H351+I351</f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28"/>
    </row>
    <row r="352" spans="1:10" ht="31.5" thickBot="1">
      <c r="A352" s="112">
        <v>237</v>
      </c>
      <c r="B352" s="79" t="s">
        <v>25</v>
      </c>
      <c r="C352" s="18">
        <f>D352+E352+F352+G352+H352+I352</f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7"/>
    </row>
    <row r="353" spans="1:10" ht="31.5" customHeight="1" thickBot="1">
      <c r="A353" s="112">
        <v>238</v>
      </c>
      <c r="B353" s="175" t="s">
        <v>80</v>
      </c>
      <c r="C353" s="176"/>
      <c r="D353" s="176"/>
      <c r="E353" s="176"/>
      <c r="F353" s="176"/>
      <c r="G353" s="176"/>
      <c r="H353" s="176"/>
      <c r="I353" s="176"/>
      <c r="J353" s="177"/>
    </row>
    <row r="354" spans="1:10" ht="15.75" thickBot="1">
      <c r="A354" s="112">
        <v>239</v>
      </c>
      <c r="B354" s="8" t="s">
        <v>9</v>
      </c>
      <c r="C354" s="17">
        <f aca="true" t="shared" si="82" ref="C354:I354">C355+C357</f>
        <v>2986.2808192</v>
      </c>
      <c r="D354" s="17">
        <f t="shared" si="82"/>
        <v>373.6</v>
      </c>
      <c r="E354" s="17">
        <f t="shared" si="82"/>
        <v>711.4</v>
      </c>
      <c r="F354" s="17">
        <f t="shared" si="82"/>
        <v>524.6</v>
      </c>
      <c r="G354" s="17">
        <f t="shared" si="82"/>
        <v>545.6120000000001</v>
      </c>
      <c r="H354" s="17">
        <f t="shared" si="82"/>
        <v>569.4964800000001</v>
      </c>
      <c r="I354" s="17">
        <f t="shared" si="82"/>
        <v>582.2723392000001</v>
      </c>
      <c r="J354" s="10"/>
    </row>
    <row r="355" spans="1:10" ht="15.75" thickBot="1">
      <c r="A355" s="112">
        <v>240</v>
      </c>
      <c r="B355" s="8" t="s">
        <v>5</v>
      </c>
      <c r="C355" s="18">
        <f>C364+C319</f>
        <v>0</v>
      </c>
      <c r="D355" s="18">
        <f>D364+D319+D369</f>
        <v>113.5</v>
      </c>
      <c r="E355" s="18">
        <f>E369+E364</f>
        <v>207</v>
      </c>
      <c r="F355" s="18">
        <f>F364+F369</f>
        <v>0</v>
      </c>
      <c r="G355" s="18">
        <f>G369</f>
        <v>0</v>
      </c>
      <c r="H355" s="18">
        <f>H364+H369</f>
        <v>0</v>
      </c>
      <c r="I355" s="18">
        <f>I364+I369</f>
        <v>0</v>
      </c>
      <c r="J355" s="10"/>
    </row>
    <row r="356" spans="1:10" ht="31.5" thickBot="1">
      <c r="A356" s="112">
        <v>241</v>
      </c>
      <c r="B356" s="69" t="s">
        <v>25</v>
      </c>
      <c r="C356" s="18">
        <f>C365+C320</f>
        <v>0</v>
      </c>
      <c r="D356" s="18">
        <f>D365+D320+D370</f>
        <v>113.5</v>
      </c>
      <c r="E356" s="18">
        <f>E365+E320</f>
        <v>0</v>
      </c>
      <c r="F356" s="18">
        <f>F365+F320</f>
        <v>0</v>
      </c>
      <c r="G356" s="18">
        <v>0</v>
      </c>
      <c r="H356" s="18">
        <f>H365+H370</f>
        <v>0</v>
      </c>
      <c r="I356" s="18">
        <f>I365+I320</f>
        <v>0</v>
      </c>
      <c r="J356" s="10"/>
    </row>
    <row r="357" spans="1:10" ht="15.75" thickBot="1">
      <c r="A357" s="112">
        <v>242</v>
      </c>
      <c r="B357" s="8" t="s">
        <v>6</v>
      </c>
      <c r="C357" s="18">
        <f>C366+C371</f>
        <v>2986.2808192</v>
      </c>
      <c r="D357" s="18">
        <f>D366+D371+D374</f>
        <v>260.1</v>
      </c>
      <c r="E357" s="18">
        <f>E366+E371+E374</f>
        <v>504.4</v>
      </c>
      <c r="F357" s="18">
        <f>F366+F371+F374</f>
        <v>524.6</v>
      </c>
      <c r="G357" s="18">
        <f>G366+G371+G374</f>
        <v>545.6120000000001</v>
      </c>
      <c r="H357" s="18">
        <f>H366+H371+H374+0.1</f>
        <v>569.4964800000001</v>
      </c>
      <c r="I357" s="18">
        <f>I366+I371+I374+0.1</f>
        <v>582.2723392000001</v>
      </c>
      <c r="J357" s="10"/>
    </row>
    <row r="358" spans="1:10" ht="31.5" thickBot="1">
      <c r="A358" s="112">
        <v>243</v>
      </c>
      <c r="B358" s="69" t="s">
        <v>25</v>
      </c>
      <c r="C358" s="18">
        <f>C367+C322</f>
        <v>1585.9808192000003</v>
      </c>
      <c r="D358" s="18">
        <f aca="true" t="shared" si="83" ref="D358:I358">D367+D322+D375</f>
        <v>48.099999999999994</v>
      </c>
      <c r="E358" s="18">
        <f t="shared" si="83"/>
        <v>283.9</v>
      </c>
      <c r="F358" s="18">
        <f t="shared" si="83"/>
        <v>295.3</v>
      </c>
      <c r="G358" s="18">
        <f t="shared" si="83"/>
        <v>307.112</v>
      </c>
      <c r="H358" s="18">
        <f t="shared" si="83"/>
        <v>319.39648000000005</v>
      </c>
      <c r="I358" s="18">
        <f t="shared" si="83"/>
        <v>332.17233920000007</v>
      </c>
      <c r="J358" s="10"/>
    </row>
    <row r="359" spans="1:10" ht="16.5" customHeight="1" hidden="1" thickBot="1">
      <c r="A359" s="112"/>
      <c r="B359" s="8" t="s">
        <v>7</v>
      </c>
      <c r="C359" s="18"/>
      <c r="D359" s="18"/>
      <c r="E359" s="18"/>
      <c r="F359" s="18"/>
      <c r="G359" s="18"/>
      <c r="H359" s="18"/>
      <c r="I359" s="18"/>
      <c r="J359" s="10"/>
    </row>
    <row r="360" spans="1:10" ht="16.5" customHeight="1" hidden="1" thickBot="1">
      <c r="A360" s="112"/>
      <c r="B360" s="8" t="s">
        <v>5</v>
      </c>
      <c r="C360" s="18"/>
      <c r="D360" s="18"/>
      <c r="E360" s="18"/>
      <c r="F360" s="18"/>
      <c r="G360" s="18"/>
      <c r="H360" s="18"/>
      <c r="I360" s="18"/>
      <c r="J360" s="10"/>
    </row>
    <row r="361" spans="1:10" ht="16.5" customHeight="1" hidden="1" thickBot="1">
      <c r="A361" s="112"/>
      <c r="B361" s="8" t="s">
        <v>6</v>
      </c>
      <c r="C361" s="18"/>
      <c r="D361" s="18"/>
      <c r="E361" s="18"/>
      <c r="F361" s="18"/>
      <c r="G361" s="18"/>
      <c r="H361" s="18"/>
      <c r="I361" s="18"/>
      <c r="J361" s="10"/>
    </row>
    <row r="362" spans="1:10" ht="48" customHeight="1" hidden="1" thickBot="1">
      <c r="A362" s="112"/>
      <c r="B362" s="8" t="s">
        <v>19</v>
      </c>
      <c r="C362" s="18"/>
      <c r="D362" s="18"/>
      <c r="E362" s="18"/>
      <c r="F362" s="18"/>
      <c r="G362" s="18"/>
      <c r="H362" s="18"/>
      <c r="I362" s="18"/>
      <c r="J362" s="10"/>
    </row>
    <row r="363" spans="1:10" ht="67.5" customHeight="1" thickBot="1">
      <c r="A363" s="112">
        <v>244</v>
      </c>
      <c r="B363" s="70" t="s">
        <v>33</v>
      </c>
      <c r="C363" s="17">
        <f aca="true" t="shared" si="84" ref="C363:I363">C364+C366</f>
        <v>1585.9808192000003</v>
      </c>
      <c r="D363" s="17">
        <f t="shared" si="84"/>
        <v>48.099999999999994</v>
      </c>
      <c r="E363" s="17">
        <f t="shared" si="84"/>
        <v>283.9</v>
      </c>
      <c r="F363" s="17">
        <f t="shared" si="84"/>
        <v>295.3</v>
      </c>
      <c r="G363" s="17">
        <f t="shared" si="84"/>
        <v>307.112</v>
      </c>
      <c r="H363" s="17">
        <f t="shared" si="84"/>
        <v>319.39648000000005</v>
      </c>
      <c r="I363" s="17">
        <f t="shared" si="84"/>
        <v>332.17233920000007</v>
      </c>
      <c r="J363" s="90" t="s">
        <v>113</v>
      </c>
    </row>
    <row r="364" spans="1:10" ht="15.75" thickBot="1">
      <c r="A364" s="112">
        <v>245</v>
      </c>
      <c r="B364" s="8" t="s">
        <v>5</v>
      </c>
      <c r="C364" s="18">
        <f>D364+E364+F364+G364+H364+I364</f>
        <v>0</v>
      </c>
      <c r="D364" s="18"/>
      <c r="E364" s="18"/>
      <c r="F364" s="18"/>
      <c r="G364" s="18"/>
      <c r="H364" s="18"/>
      <c r="I364" s="18"/>
      <c r="J364" s="10"/>
    </row>
    <row r="365" spans="1:10" ht="33" customHeight="1" thickBot="1">
      <c r="A365" s="112">
        <v>246</v>
      </c>
      <c r="B365" s="8" t="s">
        <v>25</v>
      </c>
      <c r="C365" s="18">
        <f>D365+E365+F365+G365+H365+I365</f>
        <v>0</v>
      </c>
      <c r="D365" s="18"/>
      <c r="E365" s="18"/>
      <c r="F365" s="18"/>
      <c r="G365" s="18"/>
      <c r="H365" s="18"/>
      <c r="I365" s="18"/>
      <c r="J365" s="10"/>
    </row>
    <row r="366" spans="1:16" ht="15.75" thickBot="1">
      <c r="A366" s="112">
        <v>247</v>
      </c>
      <c r="B366" s="8" t="s">
        <v>6</v>
      </c>
      <c r="C366" s="18">
        <f>D366+E366+F366+G366+H366+I366</f>
        <v>1585.9808192000003</v>
      </c>
      <c r="D366" s="18">
        <f aca="true" t="shared" si="85" ref="D366:I366">D367</f>
        <v>48.099999999999994</v>
      </c>
      <c r="E366" s="18">
        <f t="shared" si="85"/>
        <v>283.9</v>
      </c>
      <c r="F366" s="18">
        <f t="shared" si="85"/>
        <v>295.3</v>
      </c>
      <c r="G366" s="18">
        <f t="shared" si="85"/>
        <v>307.112</v>
      </c>
      <c r="H366" s="18">
        <f t="shared" si="85"/>
        <v>319.39648000000005</v>
      </c>
      <c r="I366" s="18">
        <f t="shared" si="85"/>
        <v>332.17233920000007</v>
      </c>
      <c r="J366" s="10"/>
      <c r="P366">
        <v>-224.9</v>
      </c>
    </row>
    <row r="367" spans="1:16" ht="35.25" customHeight="1" thickBot="1">
      <c r="A367" s="112">
        <v>248</v>
      </c>
      <c r="B367" s="8" t="s">
        <v>25</v>
      </c>
      <c r="C367" s="18">
        <f>D367+E367+F367+G367+H367+I367</f>
        <v>1585.9808192000003</v>
      </c>
      <c r="D367" s="18">
        <f>273+P367</f>
        <v>48.099999999999994</v>
      </c>
      <c r="E367" s="18">
        <v>283.9</v>
      </c>
      <c r="F367" s="18">
        <v>295.3</v>
      </c>
      <c r="G367" s="18">
        <f>F367*1.04</f>
        <v>307.112</v>
      </c>
      <c r="H367" s="18">
        <f>G367*1.04</f>
        <v>319.39648000000005</v>
      </c>
      <c r="I367" s="18">
        <f>H367*1.04</f>
        <v>332.17233920000007</v>
      </c>
      <c r="J367" s="10"/>
      <c r="P367">
        <v>-224.9</v>
      </c>
    </row>
    <row r="368" spans="1:10" ht="69.75" customHeight="1" thickBot="1">
      <c r="A368" s="112">
        <v>249</v>
      </c>
      <c r="B368" s="70" t="s">
        <v>39</v>
      </c>
      <c r="C368" s="17">
        <f>C369+C371</f>
        <v>1720.8</v>
      </c>
      <c r="D368" s="17">
        <f aca="true" t="shared" si="86" ref="D368:I368">D369+D371</f>
        <v>325.5</v>
      </c>
      <c r="E368" s="17">
        <f t="shared" si="86"/>
        <v>427.5</v>
      </c>
      <c r="F368" s="17">
        <f t="shared" si="86"/>
        <v>229.3</v>
      </c>
      <c r="G368" s="17">
        <f t="shared" si="86"/>
        <v>238.5</v>
      </c>
      <c r="H368" s="17">
        <f t="shared" si="86"/>
        <v>250</v>
      </c>
      <c r="I368" s="17">
        <f t="shared" si="86"/>
        <v>250</v>
      </c>
      <c r="J368" s="33" t="s">
        <v>114</v>
      </c>
    </row>
    <row r="369" spans="1:13" ht="15.75" thickBot="1">
      <c r="A369" s="112">
        <v>250</v>
      </c>
      <c r="B369" s="8" t="s">
        <v>5</v>
      </c>
      <c r="C369" s="18">
        <f>D369+E369+F369+G369+H369+I369</f>
        <v>320.5</v>
      </c>
      <c r="D369" s="18">
        <f>D370</f>
        <v>113.5</v>
      </c>
      <c r="E369" s="18">
        <v>207</v>
      </c>
      <c r="F369" s="18">
        <v>0</v>
      </c>
      <c r="G369" s="18">
        <v>0</v>
      </c>
      <c r="H369" s="18">
        <v>0</v>
      </c>
      <c r="I369" s="18">
        <v>0</v>
      </c>
      <c r="J369" s="10"/>
      <c r="M369">
        <v>113.5</v>
      </c>
    </row>
    <row r="370" spans="1:13" ht="36.75" customHeight="1" thickBot="1">
      <c r="A370" s="112">
        <v>251</v>
      </c>
      <c r="B370" s="8" t="s">
        <v>25</v>
      </c>
      <c r="C370" s="18">
        <f>D370+E370+F370+G370+H370+I370</f>
        <v>320.5</v>
      </c>
      <c r="D370" s="18">
        <f>M370</f>
        <v>113.5</v>
      </c>
      <c r="E370" s="18">
        <v>207</v>
      </c>
      <c r="F370" s="18">
        <v>0</v>
      </c>
      <c r="G370" s="18">
        <v>0</v>
      </c>
      <c r="H370" s="18">
        <v>0</v>
      </c>
      <c r="I370" s="18">
        <v>0</v>
      </c>
      <c r="J370" s="10"/>
      <c r="M370">
        <v>113.5</v>
      </c>
    </row>
    <row r="371" spans="1:10" ht="15.75" thickBot="1">
      <c r="A371" s="112">
        <v>252</v>
      </c>
      <c r="B371" s="8" t="s">
        <v>6</v>
      </c>
      <c r="C371" s="18">
        <f>D371+E371+F371+G371+H371+I371</f>
        <v>1400.3</v>
      </c>
      <c r="D371" s="18">
        <f aca="true" t="shared" si="87" ref="D371:I371">D372</f>
        <v>212</v>
      </c>
      <c r="E371" s="18">
        <v>220.5</v>
      </c>
      <c r="F371" s="18">
        <f t="shared" si="87"/>
        <v>229.3</v>
      </c>
      <c r="G371" s="18">
        <f t="shared" si="87"/>
        <v>238.5</v>
      </c>
      <c r="H371" s="18">
        <f t="shared" si="87"/>
        <v>250</v>
      </c>
      <c r="I371" s="18">
        <f t="shared" si="87"/>
        <v>250</v>
      </c>
      <c r="J371" s="10"/>
    </row>
    <row r="372" spans="1:10" ht="39" customHeight="1" thickBot="1">
      <c r="A372" s="112">
        <v>253</v>
      </c>
      <c r="B372" s="8" t="s">
        <v>25</v>
      </c>
      <c r="C372" s="18">
        <f>D372+E372+F372+G372+H372+I372</f>
        <v>1400.3</v>
      </c>
      <c r="D372" s="36">
        <v>212</v>
      </c>
      <c r="E372" s="36">
        <v>220.5</v>
      </c>
      <c r="F372" s="36">
        <v>229.3</v>
      </c>
      <c r="G372" s="36">
        <v>238.5</v>
      </c>
      <c r="H372" s="36">
        <v>250</v>
      </c>
      <c r="I372" s="36">
        <v>250</v>
      </c>
      <c r="J372" s="10"/>
    </row>
    <row r="373" spans="1:10" ht="78" thickBot="1">
      <c r="A373" s="112">
        <v>254</v>
      </c>
      <c r="B373" s="80" t="s">
        <v>54</v>
      </c>
      <c r="C373" s="94">
        <f>C374</f>
        <v>0</v>
      </c>
      <c r="D373" s="94">
        <f aca="true" t="shared" si="88" ref="D373:I373">D374</f>
        <v>0</v>
      </c>
      <c r="E373" s="94">
        <f t="shared" si="88"/>
        <v>0</v>
      </c>
      <c r="F373" s="94">
        <f t="shared" si="88"/>
        <v>0</v>
      </c>
      <c r="G373" s="94">
        <f t="shared" si="88"/>
        <v>0</v>
      </c>
      <c r="H373" s="94">
        <f t="shared" si="88"/>
        <v>0</v>
      </c>
      <c r="I373" s="94">
        <f t="shared" si="88"/>
        <v>0</v>
      </c>
      <c r="J373" s="48" t="s">
        <v>115</v>
      </c>
    </row>
    <row r="374" spans="1:10" ht="15.75" thickBot="1">
      <c r="A374" s="112">
        <v>255</v>
      </c>
      <c r="B374" s="8" t="s">
        <v>6</v>
      </c>
      <c r="C374" s="18">
        <f>SUM(D374:I374)</f>
        <v>0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28"/>
    </row>
    <row r="375" spans="1:10" ht="36" customHeight="1" thickBot="1">
      <c r="A375" s="112">
        <v>256</v>
      </c>
      <c r="B375" s="69" t="s">
        <v>25</v>
      </c>
      <c r="C375" s="18">
        <f>SUM(D375:I375)</f>
        <v>0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7"/>
    </row>
    <row r="376" spans="1:10" ht="15.75" customHeight="1">
      <c r="A376" s="134">
        <v>257</v>
      </c>
      <c r="B376" s="172" t="s">
        <v>166</v>
      </c>
      <c r="C376" s="173"/>
      <c r="D376" s="173"/>
      <c r="E376" s="173"/>
      <c r="F376" s="173"/>
      <c r="G376" s="173"/>
      <c r="H376" s="173"/>
      <c r="I376" s="173"/>
      <c r="J376" s="174"/>
    </row>
    <row r="377" spans="1:10" ht="16.5" customHeight="1" thickBot="1">
      <c r="A377" s="135"/>
      <c r="B377" s="175" t="s">
        <v>167</v>
      </c>
      <c r="C377" s="176"/>
      <c r="D377" s="176"/>
      <c r="E377" s="176"/>
      <c r="F377" s="176"/>
      <c r="G377" s="176"/>
      <c r="H377" s="176"/>
      <c r="I377" s="176"/>
      <c r="J377" s="177"/>
    </row>
    <row r="378" spans="1:10" ht="15.75" thickBot="1">
      <c r="A378" s="112">
        <v>258</v>
      </c>
      <c r="B378" s="8" t="s">
        <v>9</v>
      </c>
      <c r="C378" s="17">
        <f>C379</f>
        <v>105113.52592000001</v>
      </c>
      <c r="D378" s="17">
        <f aca="true" t="shared" si="89" ref="D378:I378">D379</f>
        <v>17577.6</v>
      </c>
      <c r="E378" s="17">
        <f t="shared" si="89"/>
        <v>16812.6</v>
      </c>
      <c r="F378" s="17">
        <f t="shared" si="89"/>
        <v>16517.9</v>
      </c>
      <c r="G378" s="17">
        <f t="shared" si="89"/>
        <v>17376.076</v>
      </c>
      <c r="H378" s="17">
        <f t="shared" si="89"/>
        <v>18071.11904</v>
      </c>
      <c r="I378" s="17">
        <f t="shared" si="89"/>
        <v>18758.230880000003</v>
      </c>
      <c r="J378" s="28"/>
    </row>
    <row r="379" spans="1:10" ht="15.75" thickBot="1">
      <c r="A379" s="112">
        <v>259</v>
      </c>
      <c r="B379" s="8" t="s">
        <v>11</v>
      </c>
      <c r="C379" s="17">
        <f>D379+E379+F379+G379+H379+I379</f>
        <v>105113.52592000001</v>
      </c>
      <c r="D379" s="18">
        <f aca="true" t="shared" si="90" ref="D379:I379">D383+D385+D387</f>
        <v>17577.6</v>
      </c>
      <c r="E379" s="18">
        <f t="shared" si="90"/>
        <v>16812.6</v>
      </c>
      <c r="F379" s="18">
        <f t="shared" si="90"/>
        <v>16517.9</v>
      </c>
      <c r="G379" s="18">
        <f t="shared" si="90"/>
        <v>17376.076</v>
      </c>
      <c r="H379" s="18">
        <f t="shared" si="90"/>
        <v>18071.11904</v>
      </c>
      <c r="I379" s="18">
        <f t="shared" si="90"/>
        <v>18758.230880000003</v>
      </c>
      <c r="J379" s="28"/>
    </row>
    <row r="380" spans="1:10" ht="16.5" customHeight="1" hidden="1" thickBot="1">
      <c r="A380" s="112"/>
      <c r="B380" s="8" t="s">
        <v>7</v>
      </c>
      <c r="C380" s="18"/>
      <c r="D380" s="18"/>
      <c r="E380" s="18"/>
      <c r="F380" s="18"/>
      <c r="G380" s="18"/>
      <c r="H380" s="18"/>
      <c r="I380" s="18"/>
      <c r="J380" s="28"/>
    </row>
    <row r="381" spans="1:10" ht="16.5" customHeight="1" hidden="1" thickBot="1">
      <c r="A381" s="112"/>
      <c r="B381" s="8" t="s">
        <v>20</v>
      </c>
      <c r="C381" s="18"/>
      <c r="D381" s="18"/>
      <c r="E381" s="18"/>
      <c r="F381" s="18"/>
      <c r="G381" s="18"/>
      <c r="H381" s="18"/>
      <c r="I381" s="18"/>
      <c r="J381" s="28"/>
    </row>
    <row r="382" spans="1:10" ht="47.25" thickBot="1">
      <c r="A382" s="112">
        <v>260</v>
      </c>
      <c r="B382" s="70" t="s">
        <v>34</v>
      </c>
      <c r="C382" s="17">
        <f>C383</f>
        <v>103284.40288000001</v>
      </c>
      <c r="D382" s="17">
        <f aca="true" t="shared" si="91" ref="D382:I382">D383</f>
        <v>17284.1</v>
      </c>
      <c r="E382" s="17">
        <f t="shared" si="91"/>
        <v>16555.1</v>
      </c>
      <c r="F382" s="17">
        <f t="shared" si="91"/>
        <v>16208.5</v>
      </c>
      <c r="G382" s="17">
        <f t="shared" si="91"/>
        <v>17054.3</v>
      </c>
      <c r="H382" s="17">
        <f t="shared" si="91"/>
        <v>17736.472</v>
      </c>
      <c r="I382" s="17">
        <f t="shared" si="91"/>
        <v>18445.930880000004</v>
      </c>
      <c r="J382" s="31" t="s">
        <v>116</v>
      </c>
    </row>
    <row r="383" spans="1:19" ht="15.75" thickBot="1">
      <c r="A383" s="112">
        <v>261</v>
      </c>
      <c r="B383" s="8" t="s">
        <v>6</v>
      </c>
      <c r="C383" s="17">
        <f>D383+E383+F383+G383+H383+I383</f>
        <v>103284.40288000001</v>
      </c>
      <c r="D383" s="18">
        <f>15585.4+O383+P383</f>
        <v>17284.1</v>
      </c>
      <c r="E383" s="18">
        <f>17585.1+R383+S383</f>
        <v>16555.1</v>
      </c>
      <c r="F383" s="18">
        <v>16208.5</v>
      </c>
      <c r="G383" s="18">
        <v>17054.3</v>
      </c>
      <c r="H383" s="18">
        <f>G383*1.04</f>
        <v>17736.472</v>
      </c>
      <c r="I383" s="18">
        <f>H383*1.04</f>
        <v>18445.930880000004</v>
      </c>
      <c r="J383" s="28"/>
      <c r="O383">
        <v>508.5</v>
      </c>
      <c r="P383">
        <v>1190.2</v>
      </c>
      <c r="R383">
        <v>-1000</v>
      </c>
      <c r="S383">
        <v>-30</v>
      </c>
    </row>
    <row r="384" spans="1:10" ht="47.25" thickBot="1">
      <c r="A384" s="112">
        <v>262</v>
      </c>
      <c r="B384" s="70" t="s">
        <v>62</v>
      </c>
      <c r="C384" s="17">
        <f>C385</f>
        <v>1829.12304</v>
      </c>
      <c r="D384" s="17">
        <f aca="true" t="shared" si="92" ref="D384:I384">D385</f>
        <v>293.5</v>
      </c>
      <c r="E384" s="17">
        <f t="shared" si="92"/>
        <v>257.5</v>
      </c>
      <c r="F384" s="17">
        <f t="shared" si="92"/>
        <v>309.4</v>
      </c>
      <c r="G384" s="17">
        <f t="shared" si="92"/>
        <v>321.776</v>
      </c>
      <c r="H384" s="17">
        <f t="shared" si="92"/>
        <v>334.64704</v>
      </c>
      <c r="I384" s="17">
        <f t="shared" si="92"/>
        <v>312.3</v>
      </c>
      <c r="J384" s="31" t="s">
        <v>117</v>
      </c>
    </row>
    <row r="385" spans="1:20" ht="15.75" thickBot="1">
      <c r="A385" s="112">
        <v>263</v>
      </c>
      <c r="B385" s="8" t="s">
        <v>20</v>
      </c>
      <c r="C385" s="17">
        <f>D385+E385+F385+G385+H385+I385</f>
        <v>1829.12304</v>
      </c>
      <c r="D385" s="18">
        <v>293.5</v>
      </c>
      <c r="E385" s="18">
        <f>297.5+T385</f>
        <v>257.5</v>
      </c>
      <c r="F385" s="18">
        <v>309.4</v>
      </c>
      <c r="G385" s="18">
        <f>F385*1.04</f>
        <v>321.776</v>
      </c>
      <c r="H385" s="18">
        <f>G385*1.04</f>
        <v>334.64704</v>
      </c>
      <c r="I385" s="18">
        <v>312.3</v>
      </c>
      <c r="J385" s="28"/>
      <c r="T385">
        <v>-40</v>
      </c>
    </row>
    <row r="386" spans="1:10" ht="63.75" customHeight="1" hidden="1" thickBot="1">
      <c r="A386" s="112"/>
      <c r="B386" s="8" t="s">
        <v>28</v>
      </c>
      <c r="C386" s="17">
        <f>D386+E386+F386+G386+H386+I386</f>
        <v>0</v>
      </c>
      <c r="D386" s="17">
        <f aca="true" t="shared" si="93" ref="D386:I386">D387</f>
        <v>0</v>
      </c>
      <c r="E386" s="17">
        <f t="shared" si="93"/>
        <v>0</v>
      </c>
      <c r="F386" s="17">
        <f t="shared" si="93"/>
        <v>0</v>
      </c>
      <c r="G386" s="17">
        <f t="shared" si="93"/>
        <v>0</v>
      </c>
      <c r="H386" s="17">
        <f t="shared" si="93"/>
        <v>0</v>
      </c>
      <c r="I386" s="17">
        <f t="shared" si="93"/>
        <v>0</v>
      </c>
      <c r="J386" s="10"/>
    </row>
    <row r="387" spans="1:10" ht="16.5" customHeight="1" hidden="1" thickBot="1">
      <c r="A387" s="112"/>
      <c r="B387" s="44" t="s">
        <v>6</v>
      </c>
      <c r="C387" s="17">
        <f>D387+E387+F387+G387+H387+I387</f>
        <v>0</v>
      </c>
      <c r="D387" s="45"/>
      <c r="E387" s="45"/>
      <c r="F387" s="45"/>
      <c r="G387" s="45"/>
      <c r="H387" s="45"/>
      <c r="I387" s="45"/>
      <c r="J387" s="46"/>
    </row>
    <row r="388" spans="1:20" ht="38.25" customHeight="1" thickBot="1">
      <c r="A388" s="112">
        <v>264</v>
      </c>
      <c r="B388" s="8" t="s">
        <v>25</v>
      </c>
      <c r="C388" s="17">
        <f>D388+E388+F388+G388+H388+I388</f>
        <v>1829.12304</v>
      </c>
      <c r="D388" s="18">
        <f aca="true" t="shared" si="94" ref="D388:I388">D385</f>
        <v>293.5</v>
      </c>
      <c r="E388" s="18">
        <f>E385</f>
        <v>257.5</v>
      </c>
      <c r="F388" s="18">
        <f t="shared" si="94"/>
        <v>309.4</v>
      </c>
      <c r="G388" s="18">
        <f t="shared" si="94"/>
        <v>321.776</v>
      </c>
      <c r="H388" s="18">
        <f t="shared" si="94"/>
        <v>334.64704</v>
      </c>
      <c r="I388" s="18">
        <f t="shared" si="94"/>
        <v>312.3</v>
      </c>
      <c r="J388" s="10"/>
      <c r="T388">
        <v>-40</v>
      </c>
    </row>
    <row r="389" spans="1:10" ht="66" customHeight="1" thickBot="1">
      <c r="A389" s="43">
        <v>265</v>
      </c>
      <c r="B389" s="81" t="s">
        <v>152</v>
      </c>
      <c r="C389" s="63">
        <f>C390</f>
        <v>0</v>
      </c>
      <c r="D389" s="63">
        <f aca="true" t="shared" si="95" ref="D389:I389">D390</f>
        <v>0</v>
      </c>
      <c r="E389" s="63">
        <f t="shared" si="95"/>
        <v>0</v>
      </c>
      <c r="F389" s="63">
        <f t="shared" si="95"/>
        <v>0</v>
      </c>
      <c r="G389" s="63">
        <f t="shared" si="95"/>
        <v>0</v>
      </c>
      <c r="H389" s="63">
        <f t="shared" si="95"/>
        <v>0</v>
      </c>
      <c r="I389" s="63">
        <f t="shared" si="95"/>
        <v>0</v>
      </c>
      <c r="J389" s="91" t="s">
        <v>118</v>
      </c>
    </row>
    <row r="390" spans="1:10" ht="15.75" thickBot="1">
      <c r="A390" s="112">
        <v>266</v>
      </c>
      <c r="B390" s="8" t="s">
        <v>20</v>
      </c>
      <c r="C390" s="17">
        <f>SUM(D390:I390)</f>
        <v>0</v>
      </c>
      <c r="D390" s="17">
        <f>SUM(E390:J390)</f>
        <v>0</v>
      </c>
      <c r="E390" s="17">
        <f>SUM(F390:K390)</f>
        <v>0</v>
      </c>
      <c r="F390" s="17">
        <f>SUM(G390:K390)</f>
        <v>0</v>
      </c>
      <c r="G390" s="17">
        <f>SUM(H390:K390)</f>
        <v>0</v>
      </c>
      <c r="H390" s="17">
        <f>SUM(I390:K390)</f>
        <v>0</v>
      </c>
      <c r="I390" s="17">
        <f>SUM(J390:K390)</f>
        <v>0</v>
      </c>
      <c r="J390" s="28"/>
    </row>
    <row r="391" spans="1:10" ht="22.5" customHeight="1" thickBot="1">
      <c r="A391" s="38">
        <v>267</v>
      </c>
      <c r="B391" s="169" t="s">
        <v>70</v>
      </c>
      <c r="C391" s="170"/>
      <c r="D391" s="170"/>
      <c r="E391" s="170"/>
      <c r="F391" s="170"/>
      <c r="G391" s="170"/>
      <c r="H391" s="170"/>
      <c r="I391" s="170"/>
      <c r="J391" s="171"/>
    </row>
    <row r="392" spans="1:10" ht="15.75" thickBot="1">
      <c r="A392" s="112">
        <v>268</v>
      </c>
      <c r="B392" s="8" t="s">
        <v>9</v>
      </c>
      <c r="C392" s="17">
        <f>C393</f>
        <v>0</v>
      </c>
      <c r="D392" s="17">
        <f aca="true" t="shared" si="96" ref="D392:I392">D393</f>
        <v>0</v>
      </c>
      <c r="E392" s="17">
        <f t="shared" si="96"/>
        <v>0</v>
      </c>
      <c r="F392" s="17">
        <f t="shared" si="96"/>
        <v>0</v>
      </c>
      <c r="G392" s="17">
        <f t="shared" si="96"/>
        <v>0</v>
      </c>
      <c r="H392" s="17">
        <f t="shared" si="96"/>
        <v>0</v>
      </c>
      <c r="I392" s="17">
        <f t="shared" si="96"/>
        <v>0</v>
      </c>
      <c r="J392" s="28"/>
    </row>
    <row r="393" spans="1:10" ht="15.75" thickBot="1">
      <c r="A393" s="112">
        <v>269</v>
      </c>
      <c r="B393" s="8" t="s">
        <v>11</v>
      </c>
      <c r="C393" s="17">
        <f>D393+E393+F393+G393+H393+I393</f>
        <v>0</v>
      </c>
      <c r="D393" s="18">
        <f aca="true" t="shared" si="97" ref="D393:I393">D397+D427+D429</f>
        <v>0</v>
      </c>
      <c r="E393" s="18">
        <f t="shared" si="97"/>
        <v>0</v>
      </c>
      <c r="F393" s="18">
        <f t="shared" si="97"/>
        <v>0</v>
      </c>
      <c r="G393" s="18">
        <f t="shared" si="97"/>
        <v>0</v>
      </c>
      <c r="H393" s="18">
        <f t="shared" si="97"/>
        <v>0</v>
      </c>
      <c r="I393" s="18">
        <f t="shared" si="97"/>
        <v>0</v>
      </c>
      <c r="J393" s="28"/>
    </row>
    <row r="394" spans="1:10" ht="16.5" customHeight="1" hidden="1">
      <c r="A394" s="112"/>
      <c r="B394" s="8" t="s">
        <v>7</v>
      </c>
      <c r="C394" s="18"/>
      <c r="D394" s="18"/>
      <c r="E394" s="18"/>
      <c r="F394" s="18"/>
      <c r="G394" s="18"/>
      <c r="H394" s="18"/>
      <c r="I394" s="18"/>
      <c r="J394" s="28"/>
    </row>
    <row r="395" spans="1:10" ht="16.5" customHeight="1" hidden="1">
      <c r="A395" s="112"/>
      <c r="B395" s="8" t="s">
        <v>20</v>
      </c>
      <c r="C395" s="18"/>
      <c r="D395" s="18"/>
      <c r="E395" s="18"/>
      <c r="F395" s="18"/>
      <c r="G395" s="18"/>
      <c r="H395" s="18"/>
      <c r="I395" s="18"/>
      <c r="J395" s="28"/>
    </row>
    <row r="396" spans="1:10" ht="47.25" thickBot="1">
      <c r="A396" s="112">
        <v>270</v>
      </c>
      <c r="B396" s="70" t="s">
        <v>56</v>
      </c>
      <c r="C396" s="17">
        <f>C397</f>
        <v>0</v>
      </c>
      <c r="D396" s="17">
        <f aca="true" t="shared" si="98" ref="D396:I396">D397</f>
        <v>0</v>
      </c>
      <c r="E396" s="17">
        <f t="shared" si="98"/>
        <v>0</v>
      </c>
      <c r="F396" s="17">
        <f t="shared" si="98"/>
        <v>0</v>
      </c>
      <c r="G396" s="17">
        <f t="shared" si="98"/>
        <v>0</v>
      </c>
      <c r="H396" s="17">
        <f t="shared" si="98"/>
        <v>0</v>
      </c>
      <c r="I396" s="17">
        <f t="shared" si="98"/>
        <v>0</v>
      </c>
      <c r="J396" s="61" t="s">
        <v>119</v>
      </c>
    </row>
    <row r="397" spans="1:10" ht="15.75" thickBot="1">
      <c r="A397" s="112">
        <v>271</v>
      </c>
      <c r="B397" s="8" t="s">
        <v>6</v>
      </c>
      <c r="C397" s="17">
        <f>D397+E397+F397+G397+H397+I397</f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28"/>
    </row>
    <row r="398" spans="1:10" ht="38.25" customHeight="1" thickBot="1">
      <c r="A398" s="112">
        <v>272</v>
      </c>
      <c r="B398" s="8" t="s">
        <v>25</v>
      </c>
      <c r="C398" s="17">
        <f>D398+E398+F398+G398+H398+I398</f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0"/>
    </row>
    <row r="399" spans="1:10" ht="22.5" customHeight="1" thickBot="1">
      <c r="A399" s="38">
        <v>273</v>
      </c>
      <c r="B399" s="169" t="s">
        <v>69</v>
      </c>
      <c r="C399" s="170"/>
      <c r="D399" s="170"/>
      <c r="E399" s="170"/>
      <c r="F399" s="170"/>
      <c r="G399" s="170"/>
      <c r="H399" s="170"/>
      <c r="I399" s="170"/>
      <c r="J399" s="171"/>
    </row>
    <row r="400" spans="1:10" ht="15.75" thickBot="1">
      <c r="A400" s="112">
        <v>274</v>
      </c>
      <c r="B400" s="8" t="s">
        <v>9</v>
      </c>
      <c r="C400" s="17">
        <f>C401</f>
        <v>20635.3</v>
      </c>
      <c r="D400" s="17">
        <f aca="true" t="shared" si="99" ref="D400:I400">D401</f>
        <v>5266.400000000001</v>
      </c>
      <c r="E400" s="17">
        <f t="shared" si="99"/>
        <v>15368.9</v>
      </c>
      <c r="F400" s="17">
        <f t="shared" si="99"/>
        <v>0</v>
      </c>
      <c r="G400" s="17">
        <f t="shared" si="99"/>
        <v>0</v>
      </c>
      <c r="H400" s="17">
        <f t="shared" si="99"/>
        <v>0</v>
      </c>
      <c r="I400" s="17">
        <f t="shared" si="99"/>
        <v>0</v>
      </c>
      <c r="J400" s="28"/>
    </row>
    <row r="401" spans="1:10" ht="15.75" thickBot="1">
      <c r="A401" s="112">
        <v>275</v>
      </c>
      <c r="B401" s="8" t="s">
        <v>11</v>
      </c>
      <c r="C401" s="17">
        <f>D401+E401+F401+G401+H401+I401</f>
        <v>20635.3</v>
      </c>
      <c r="D401" s="18">
        <f aca="true" t="shared" si="100" ref="D401:I401">D405+D434+D436</f>
        <v>5266.400000000001</v>
      </c>
      <c r="E401" s="18">
        <f t="shared" si="100"/>
        <v>15368.9</v>
      </c>
      <c r="F401" s="18">
        <f t="shared" si="100"/>
        <v>0</v>
      </c>
      <c r="G401" s="18">
        <f t="shared" si="100"/>
        <v>0</v>
      </c>
      <c r="H401" s="18">
        <f t="shared" si="100"/>
        <v>0</v>
      </c>
      <c r="I401" s="18">
        <f t="shared" si="100"/>
        <v>0</v>
      </c>
      <c r="J401" s="28"/>
    </row>
    <row r="402" spans="1:10" ht="16.5" customHeight="1" hidden="1">
      <c r="A402" s="112"/>
      <c r="B402" s="8" t="s">
        <v>7</v>
      </c>
      <c r="C402" s="18"/>
      <c r="D402" s="18"/>
      <c r="E402" s="18"/>
      <c r="F402" s="18"/>
      <c r="G402" s="18"/>
      <c r="H402" s="18"/>
      <c r="I402" s="18"/>
      <c r="J402" s="28"/>
    </row>
    <row r="403" spans="1:10" ht="16.5" customHeight="1" hidden="1">
      <c r="A403" s="112"/>
      <c r="B403" s="8" t="s">
        <v>20</v>
      </c>
      <c r="C403" s="18"/>
      <c r="D403" s="18"/>
      <c r="E403" s="18"/>
      <c r="F403" s="18"/>
      <c r="G403" s="18"/>
      <c r="H403" s="18"/>
      <c r="I403" s="18"/>
      <c r="J403" s="28"/>
    </row>
    <row r="404" spans="1:10" ht="63" thickBot="1">
      <c r="A404" s="112">
        <v>276</v>
      </c>
      <c r="B404" s="70" t="s">
        <v>52</v>
      </c>
      <c r="C404" s="17">
        <f>C405</f>
        <v>20635.3</v>
      </c>
      <c r="D404" s="17">
        <f aca="true" t="shared" si="101" ref="D404:I404">D405</f>
        <v>5266.400000000001</v>
      </c>
      <c r="E404" s="17">
        <f t="shared" si="101"/>
        <v>15368.9</v>
      </c>
      <c r="F404" s="17">
        <f t="shared" si="101"/>
        <v>0</v>
      </c>
      <c r="G404" s="17">
        <f t="shared" si="101"/>
        <v>0</v>
      </c>
      <c r="H404" s="17">
        <f t="shared" si="101"/>
        <v>0</v>
      </c>
      <c r="I404" s="17">
        <f t="shared" si="101"/>
        <v>0</v>
      </c>
      <c r="J404" s="61" t="s">
        <v>120</v>
      </c>
    </row>
    <row r="405" spans="1:19" ht="15.75" thickBot="1">
      <c r="A405" s="112">
        <v>277</v>
      </c>
      <c r="B405" s="8" t="s">
        <v>6</v>
      </c>
      <c r="C405" s="17">
        <f>D405+E405+F405+G405+H405+I405</f>
        <v>20635.3</v>
      </c>
      <c r="D405" s="18">
        <f>7066+K405+M405+O405+P405+Q405</f>
        <v>5266.400000000001</v>
      </c>
      <c r="E405" s="18">
        <f>15368.9+S405</f>
        <v>15368.9</v>
      </c>
      <c r="F405" s="18">
        <v>0</v>
      </c>
      <c r="G405" s="18">
        <v>0</v>
      </c>
      <c r="H405" s="18">
        <v>0</v>
      </c>
      <c r="I405" s="18">
        <v>0</v>
      </c>
      <c r="J405" s="28"/>
      <c r="K405" s="103">
        <v>-2072</v>
      </c>
      <c r="M405" s="105">
        <v>120.8</v>
      </c>
      <c r="O405">
        <v>212</v>
      </c>
      <c r="Q405">
        <v>-60.4</v>
      </c>
      <c r="S405" s="125">
        <f>(-384.45-320.9+642+63.35)</f>
        <v>9.237055564881302E-14</v>
      </c>
    </row>
    <row r="406" spans="1:19" ht="38.25" customHeight="1" thickBot="1">
      <c r="A406" s="112">
        <v>278</v>
      </c>
      <c r="B406" s="8" t="s">
        <v>25</v>
      </c>
      <c r="C406" s="17">
        <f>D406+E406+F406+G406+H406+I406</f>
        <v>10695</v>
      </c>
      <c r="D406" s="13">
        <f>3796.9+K406+O406+P406+Q406</f>
        <v>1876.5</v>
      </c>
      <c r="E406" s="18">
        <f>8658.1+S406</f>
        <v>8818.5</v>
      </c>
      <c r="F406" s="13">
        <v>0</v>
      </c>
      <c r="G406" s="13">
        <v>0</v>
      </c>
      <c r="H406" s="13">
        <v>0</v>
      </c>
      <c r="I406" s="13">
        <v>0</v>
      </c>
      <c r="J406" s="10"/>
      <c r="K406" s="104">
        <v>-2072</v>
      </c>
      <c r="O406">
        <v>212</v>
      </c>
      <c r="Q406">
        <v>-60.4</v>
      </c>
      <c r="S406">
        <f>-384.45-160.5+642+63.35</f>
        <v>160.39999999999995</v>
      </c>
    </row>
    <row r="407" spans="1:10" ht="47.25" customHeight="1" thickBot="1">
      <c r="A407" s="38">
        <v>279</v>
      </c>
      <c r="B407" s="169" t="s">
        <v>82</v>
      </c>
      <c r="C407" s="170"/>
      <c r="D407" s="170"/>
      <c r="E407" s="170"/>
      <c r="F407" s="170"/>
      <c r="G407" s="170"/>
      <c r="H407" s="170"/>
      <c r="I407" s="170"/>
      <c r="J407" s="171"/>
    </row>
    <row r="408" spans="1:10" ht="15.75" thickBot="1">
      <c r="A408" s="112">
        <v>280</v>
      </c>
      <c r="B408" s="8" t="s">
        <v>9</v>
      </c>
      <c r="C408" s="17">
        <f>C409</f>
        <v>300</v>
      </c>
      <c r="D408" s="17">
        <f aca="true" t="shared" si="102" ref="D408:I408">D409</f>
        <v>300</v>
      </c>
      <c r="E408" s="17">
        <f t="shared" si="102"/>
        <v>0</v>
      </c>
      <c r="F408" s="17">
        <f t="shared" si="102"/>
        <v>0</v>
      </c>
      <c r="G408" s="17">
        <f t="shared" si="102"/>
        <v>0</v>
      </c>
      <c r="H408" s="17">
        <f t="shared" si="102"/>
        <v>0</v>
      </c>
      <c r="I408" s="17">
        <f t="shared" si="102"/>
        <v>0</v>
      </c>
      <c r="J408" s="28"/>
    </row>
    <row r="409" spans="1:10" ht="15.75" thickBot="1">
      <c r="A409" s="112">
        <v>281</v>
      </c>
      <c r="B409" s="8" t="s">
        <v>11</v>
      </c>
      <c r="C409" s="17">
        <f>D409+E409+F409+G409+H409+I409</f>
        <v>300</v>
      </c>
      <c r="D409" s="18">
        <f aca="true" t="shared" si="103" ref="D409:I409">D413+D442+D444</f>
        <v>300</v>
      </c>
      <c r="E409" s="18">
        <f t="shared" si="103"/>
        <v>0</v>
      </c>
      <c r="F409" s="18">
        <f t="shared" si="103"/>
        <v>0</v>
      </c>
      <c r="G409" s="18">
        <f t="shared" si="103"/>
        <v>0</v>
      </c>
      <c r="H409" s="18">
        <f t="shared" si="103"/>
        <v>0</v>
      </c>
      <c r="I409" s="18">
        <f t="shared" si="103"/>
        <v>0</v>
      </c>
      <c r="J409" s="28"/>
    </row>
    <row r="410" spans="1:10" ht="16.5" customHeight="1" hidden="1">
      <c r="A410" s="112"/>
      <c r="B410" s="8" t="s">
        <v>7</v>
      </c>
      <c r="C410" s="18"/>
      <c r="D410" s="18"/>
      <c r="E410" s="18"/>
      <c r="F410" s="18"/>
      <c r="G410" s="18"/>
      <c r="H410" s="18"/>
      <c r="I410" s="18"/>
      <c r="J410" s="28"/>
    </row>
    <row r="411" spans="1:10" ht="16.5" customHeight="1" hidden="1">
      <c r="A411" s="112"/>
      <c r="B411" s="8" t="s">
        <v>20</v>
      </c>
      <c r="C411" s="18"/>
      <c r="D411" s="18"/>
      <c r="E411" s="18"/>
      <c r="F411" s="18"/>
      <c r="G411" s="18"/>
      <c r="H411" s="18"/>
      <c r="I411" s="18"/>
      <c r="J411" s="28"/>
    </row>
    <row r="412" spans="1:10" ht="162.75" customHeight="1" thickBot="1">
      <c r="A412" s="112">
        <v>282</v>
      </c>
      <c r="B412" s="70" t="s">
        <v>153</v>
      </c>
      <c r="C412" s="17">
        <f>C413</f>
        <v>300</v>
      </c>
      <c r="D412" s="17">
        <f aca="true" t="shared" si="104" ref="D412:I413">D413</f>
        <v>300</v>
      </c>
      <c r="E412" s="17">
        <f t="shared" si="104"/>
        <v>0</v>
      </c>
      <c r="F412" s="17">
        <f t="shared" si="104"/>
        <v>0</v>
      </c>
      <c r="G412" s="17">
        <f t="shared" si="104"/>
        <v>0</v>
      </c>
      <c r="H412" s="17">
        <f t="shared" si="104"/>
        <v>0</v>
      </c>
      <c r="I412" s="17">
        <f t="shared" si="104"/>
        <v>0</v>
      </c>
      <c r="J412" s="61" t="s">
        <v>121</v>
      </c>
    </row>
    <row r="413" spans="1:10" ht="15.75" thickBot="1">
      <c r="A413" s="112">
        <v>283</v>
      </c>
      <c r="B413" s="8" t="s">
        <v>6</v>
      </c>
      <c r="C413" s="17">
        <f>D413+E413+F413+G413+H413+I413</f>
        <v>300</v>
      </c>
      <c r="D413" s="36">
        <f>D414</f>
        <v>300</v>
      </c>
      <c r="E413" s="36">
        <v>0</v>
      </c>
      <c r="F413" s="36">
        <f t="shared" si="104"/>
        <v>0</v>
      </c>
      <c r="G413" s="36">
        <f t="shared" si="104"/>
        <v>0</v>
      </c>
      <c r="H413" s="36">
        <f t="shared" si="104"/>
        <v>0</v>
      </c>
      <c r="I413" s="36">
        <f t="shared" si="104"/>
        <v>0</v>
      </c>
      <c r="J413" s="28"/>
    </row>
    <row r="414" spans="1:10" ht="38.25" customHeight="1" thickBot="1">
      <c r="A414" s="112">
        <v>284</v>
      </c>
      <c r="B414" s="8" t="s">
        <v>25</v>
      </c>
      <c r="C414" s="17">
        <f>D414+E414+F414+G414+H414+I414</f>
        <v>300</v>
      </c>
      <c r="D414" s="18">
        <v>300</v>
      </c>
      <c r="E414" s="18">
        <v>0</v>
      </c>
      <c r="F414" s="18">
        <v>0</v>
      </c>
      <c r="G414" s="18">
        <f>F414*1.04</f>
        <v>0</v>
      </c>
      <c r="H414" s="18">
        <f>G414*1.04</f>
        <v>0</v>
      </c>
      <c r="I414" s="18">
        <f>H414*1.04</f>
        <v>0</v>
      </c>
      <c r="J414" s="10"/>
    </row>
    <row r="415" spans="1:10" ht="47.25" customHeight="1" hidden="1" thickBot="1">
      <c r="A415" s="38">
        <v>258</v>
      </c>
      <c r="B415" s="169" t="s">
        <v>59</v>
      </c>
      <c r="C415" s="170"/>
      <c r="D415" s="170"/>
      <c r="E415" s="170"/>
      <c r="F415" s="170"/>
      <c r="G415" s="170"/>
      <c r="H415" s="170"/>
      <c r="I415" s="170"/>
      <c r="J415" s="171"/>
    </row>
    <row r="416" spans="1:10" ht="16.5" customHeight="1" hidden="1" thickBot="1">
      <c r="A416" s="112">
        <v>259</v>
      </c>
      <c r="B416" s="8" t="s">
        <v>9</v>
      </c>
      <c r="C416" s="17" t="e">
        <f>C417</f>
        <v>#REF!</v>
      </c>
      <c r="D416" s="17">
        <f aca="true" t="shared" si="105" ref="D416:I416">D417</f>
        <v>0</v>
      </c>
      <c r="E416" s="17">
        <f t="shared" si="105"/>
        <v>0</v>
      </c>
      <c r="F416" s="17">
        <f t="shared" si="105"/>
        <v>0</v>
      </c>
      <c r="G416" s="17">
        <f t="shared" si="105"/>
        <v>0</v>
      </c>
      <c r="H416" s="17">
        <f t="shared" si="105"/>
        <v>0</v>
      </c>
      <c r="I416" s="17">
        <f t="shared" si="105"/>
        <v>0</v>
      </c>
      <c r="J416" s="28"/>
    </row>
    <row r="417" spans="1:10" ht="16.5" customHeight="1" hidden="1" thickBot="1">
      <c r="A417" s="112">
        <v>260</v>
      </c>
      <c r="B417" s="8" t="s">
        <v>11</v>
      </c>
      <c r="C417" s="17" t="e">
        <f>D417+E417+F417+G417+H417+I417+#REF!</f>
        <v>#REF!</v>
      </c>
      <c r="D417" s="18">
        <f aca="true" t="shared" si="106" ref="D417:I417">D421+D450+D452</f>
        <v>0</v>
      </c>
      <c r="E417" s="18">
        <f t="shared" si="106"/>
        <v>0</v>
      </c>
      <c r="F417" s="18">
        <f t="shared" si="106"/>
        <v>0</v>
      </c>
      <c r="G417" s="18">
        <f t="shared" si="106"/>
        <v>0</v>
      </c>
      <c r="H417" s="18">
        <f t="shared" si="106"/>
        <v>0</v>
      </c>
      <c r="I417" s="18">
        <f t="shared" si="106"/>
        <v>0</v>
      </c>
      <c r="J417" s="28"/>
    </row>
    <row r="418" spans="1:10" ht="16.5" customHeight="1" hidden="1">
      <c r="A418" s="112"/>
      <c r="B418" s="8" t="s">
        <v>7</v>
      </c>
      <c r="C418" s="18"/>
      <c r="D418" s="18"/>
      <c r="E418" s="18"/>
      <c r="F418" s="18"/>
      <c r="G418" s="18"/>
      <c r="H418" s="18"/>
      <c r="I418" s="18"/>
      <c r="J418" s="28"/>
    </row>
    <row r="419" spans="1:10" ht="16.5" customHeight="1" hidden="1">
      <c r="A419" s="112"/>
      <c r="B419" s="8" t="s">
        <v>20</v>
      </c>
      <c r="C419" s="18"/>
      <c r="D419" s="18"/>
      <c r="E419" s="18"/>
      <c r="F419" s="18"/>
      <c r="G419" s="18"/>
      <c r="H419" s="18"/>
      <c r="I419" s="18"/>
      <c r="J419" s="28"/>
    </row>
    <row r="420" spans="1:10" ht="63.75" customHeight="1" hidden="1" thickBot="1">
      <c r="A420" s="112">
        <v>261</v>
      </c>
      <c r="B420" s="27" t="s">
        <v>60</v>
      </c>
      <c r="C420" s="17" t="e">
        <f>C421</f>
        <v>#REF!</v>
      </c>
      <c r="D420" s="17">
        <f aca="true" t="shared" si="107" ref="D420:I420">D421</f>
        <v>0</v>
      </c>
      <c r="E420" s="17">
        <f t="shared" si="107"/>
        <v>0</v>
      </c>
      <c r="F420" s="17">
        <f t="shared" si="107"/>
        <v>0</v>
      </c>
      <c r="G420" s="17">
        <f t="shared" si="107"/>
        <v>0</v>
      </c>
      <c r="H420" s="17">
        <f t="shared" si="107"/>
        <v>0</v>
      </c>
      <c r="I420" s="17">
        <f t="shared" si="107"/>
        <v>0</v>
      </c>
      <c r="J420" s="61"/>
    </row>
    <row r="421" spans="1:10" ht="16.5" customHeight="1" hidden="1" thickBot="1">
      <c r="A421" s="112">
        <v>262</v>
      </c>
      <c r="B421" s="8" t="s">
        <v>6</v>
      </c>
      <c r="C421" s="17" t="e">
        <f>D421+E421+F421+G421+H421+I421+#REF!</f>
        <v>#REF!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28"/>
    </row>
    <row r="422" spans="1:10" ht="38.25" customHeight="1" hidden="1" thickBot="1">
      <c r="A422" s="112">
        <v>263</v>
      </c>
      <c r="B422" s="8" t="s">
        <v>25</v>
      </c>
      <c r="C422" s="13" t="e">
        <f>D422+E422+F422+G422+H422+I422+#REF!</f>
        <v>#REF!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0"/>
    </row>
    <row r="423" spans="1:10" ht="95.25" customHeight="1" hidden="1" thickBot="1">
      <c r="A423" s="112">
        <v>261</v>
      </c>
      <c r="B423" s="27" t="s">
        <v>61</v>
      </c>
      <c r="C423" s="17" t="e">
        <f>C424</f>
        <v>#REF!</v>
      </c>
      <c r="D423" s="17">
        <f aca="true" t="shared" si="108" ref="D423:I423">D424</f>
        <v>0</v>
      </c>
      <c r="E423" s="17">
        <f t="shared" si="108"/>
        <v>0</v>
      </c>
      <c r="F423" s="17">
        <f t="shared" si="108"/>
        <v>0</v>
      </c>
      <c r="G423" s="17">
        <f t="shared" si="108"/>
        <v>0</v>
      </c>
      <c r="H423" s="17">
        <f t="shared" si="108"/>
        <v>0</v>
      </c>
      <c r="I423" s="17">
        <f t="shared" si="108"/>
        <v>0</v>
      </c>
      <c r="J423" s="61"/>
    </row>
    <row r="424" spans="1:10" ht="16.5" customHeight="1" hidden="1" thickBot="1">
      <c r="A424" s="112">
        <v>262</v>
      </c>
      <c r="B424" s="8" t="s">
        <v>6</v>
      </c>
      <c r="C424" s="17" t="e">
        <f>D424+E424+F424+G424+H424+I424+#REF!</f>
        <v>#REF!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28"/>
    </row>
    <row r="425" spans="1:10" ht="38.25" customHeight="1" hidden="1" thickBot="1">
      <c r="A425" s="112">
        <v>263</v>
      </c>
      <c r="B425" s="8" t="s">
        <v>25</v>
      </c>
      <c r="C425" s="13" t="e">
        <f>D425+E425+F425+G425+H425+I425+#REF!</f>
        <v>#REF!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0"/>
    </row>
    <row r="426" ht="15" hidden="1">
      <c r="A426" s="4"/>
    </row>
  </sheetData>
  <sheetProtection/>
  <mergeCells count="260">
    <mergeCell ref="I215:I216"/>
    <mergeCell ref="J215:J216"/>
    <mergeCell ref="A215:A216"/>
    <mergeCell ref="C215:C216"/>
    <mergeCell ref="D215:D216"/>
    <mergeCell ref="E215:E216"/>
    <mergeCell ref="F215:F216"/>
    <mergeCell ref="G215:G216"/>
    <mergeCell ref="H215:H216"/>
    <mergeCell ref="J96:J97"/>
    <mergeCell ref="I109:I110"/>
    <mergeCell ref="J109:J110"/>
    <mergeCell ref="A96:A97"/>
    <mergeCell ref="C96:C97"/>
    <mergeCell ref="D96:D97"/>
    <mergeCell ref="E96:E97"/>
    <mergeCell ref="F96:F97"/>
    <mergeCell ref="G96:G97"/>
    <mergeCell ref="H96:H97"/>
    <mergeCell ref="I96:I97"/>
    <mergeCell ref="A109:A110"/>
    <mergeCell ref="C109:C110"/>
    <mergeCell ref="D109:D110"/>
    <mergeCell ref="E109:E110"/>
    <mergeCell ref="F109:F110"/>
    <mergeCell ref="G109:G110"/>
    <mergeCell ref="H109:H110"/>
    <mergeCell ref="B391:J391"/>
    <mergeCell ref="B399:J399"/>
    <mergeCell ref="B407:J407"/>
    <mergeCell ref="B415:J415"/>
    <mergeCell ref="J314:J315"/>
    <mergeCell ref="J318:J319"/>
    <mergeCell ref="J343:J344"/>
    <mergeCell ref="J348:J349"/>
    <mergeCell ref="B353:J353"/>
    <mergeCell ref="G314:G315"/>
    <mergeCell ref="A376:A377"/>
    <mergeCell ref="B376:J376"/>
    <mergeCell ref="B377:J377"/>
    <mergeCell ref="I303:I304"/>
    <mergeCell ref="J303:J304"/>
    <mergeCell ref="A314:A315"/>
    <mergeCell ref="C314:C315"/>
    <mergeCell ref="D314:D315"/>
    <mergeCell ref="E314:E315"/>
    <mergeCell ref="F314:F315"/>
    <mergeCell ref="H314:H315"/>
    <mergeCell ref="I314:I315"/>
    <mergeCell ref="J277:J278"/>
    <mergeCell ref="A280:A281"/>
    <mergeCell ref="B294:J294"/>
    <mergeCell ref="A303:A304"/>
    <mergeCell ref="C303:C304"/>
    <mergeCell ref="D303:D304"/>
    <mergeCell ref="E303:E304"/>
    <mergeCell ref="F303:F304"/>
    <mergeCell ref="G303:G304"/>
    <mergeCell ref="H303:H304"/>
    <mergeCell ref="I273:I274"/>
    <mergeCell ref="J273:J274"/>
    <mergeCell ref="A277:A278"/>
    <mergeCell ref="C277:C278"/>
    <mergeCell ref="D277:D278"/>
    <mergeCell ref="E277:E278"/>
    <mergeCell ref="F277:F278"/>
    <mergeCell ref="G277:G278"/>
    <mergeCell ref="H277:H278"/>
    <mergeCell ref="I277:I278"/>
    <mergeCell ref="H265:H266"/>
    <mergeCell ref="I265:I266"/>
    <mergeCell ref="J265:J266"/>
    <mergeCell ref="A273:A274"/>
    <mergeCell ref="C273:C274"/>
    <mergeCell ref="D273:D274"/>
    <mergeCell ref="E273:E274"/>
    <mergeCell ref="F273:F274"/>
    <mergeCell ref="G273:G274"/>
    <mergeCell ref="H273:H274"/>
    <mergeCell ref="H254:H255"/>
    <mergeCell ref="I254:I255"/>
    <mergeCell ref="J254:J255"/>
    <mergeCell ref="A257:A258"/>
    <mergeCell ref="A265:A266"/>
    <mergeCell ref="C265:C266"/>
    <mergeCell ref="D265:D266"/>
    <mergeCell ref="E265:E266"/>
    <mergeCell ref="F265:F266"/>
    <mergeCell ref="G265:G266"/>
    <mergeCell ref="A254:A255"/>
    <mergeCell ref="C254:C255"/>
    <mergeCell ref="D254:D255"/>
    <mergeCell ref="E254:E255"/>
    <mergeCell ref="F254:F255"/>
    <mergeCell ref="G254:G255"/>
    <mergeCell ref="B233:J233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J203:J204"/>
    <mergeCell ref="A209:A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I187:I188"/>
    <mergeCell ref="J187:J188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H164:H165"/>
    <mergeCell ref="I164:I165"/>
    <mergeCell ref="J164:J165"/>
    <mergeCell ref="A187:A188"/>
    <mergeCell ref="C187:C188"/>
    <mergeCell ref="D187:D188"/>
    <mergeCell ref="E187:E188"/>
    <mergeCell ref="F187:F188"/>
    <mergeCell ref="G187:G188"/>
    <mergeCell ref="H187:H188"/>
    <mergeCell ref="A164:A165"/>
    <mergeCell ref="C164:C165"/>
    <mergeCell ref="D164:D165"/>
    <mergeCell ref="E164:E165"/>
    <mergeCell ref="F164:F165"/>
    <mergeCell ref="G164:G165"/>
    <mergeCell ref="J147:J148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I141:I142"/>
    <mergeCell ref="J141:J142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H135:H136"/>
    <mergeCell ref="I135:I136"/>
    <mergeCell ref="J135:J136"/>
    <mergeCell ref="A141:A142"/>
    <mergeCell ref="C141:C142"/>
    <mergeCell ref="D141:D142"/>
    <mergeCell ref="E141:E142"/>
    <mergeCell ref="F141:F142"/>
    <mergeCell ref="G141:G142"/>
    <mergeCell ref="H141:H142"/>
    <mergeCell ref="A135:A136"/>
    <mergeCell ref="C135:C136"/>
    <mergeCell ref="D135:D136"/>
    <mergeCell ref="E135:E136"/>
    <mergeCell ref="F135:F136"/>
    <mergeCell ref="G135:G136"/>
    <mergeCell ref="B78:J78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J59:J60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I53:I54"/>
    <mergeCell ref="J53:J54"/>
    <mergeCell ref="A59:A60"/>
    <mergeCell ref="C59:C60"/>
    <mergeCell ref="D59:D60"/>
    <mergeCell ref="E59:E60"/>
    <mergeCell ref="F59:F60"/>
    <mergeCell ref="G59:G60"/>
    <mergeCell ref="H59:H60"/>
    <mergeCell ref="I59:I60"/>
    <mergeCell ref="H49:H50"/>
    <mergeCell ref="I49:I50"/>
    <mergeCell ref="J49:J50"/>
    <mergeCell ref="A53:A54"/>
    <mergeCell ref="C53:C54"/>
    <mergeCell ref="D53:D54"/>
    <mergeCell ref="E53:E54"/>
    <mergeCell ref="F53:F54"/>
    <mergeCell ref="G53:G54"/>
    <mergeCell ref="H53:H54"/>
    <mergeCell ref="B9:J9"/>
    <mergeCell ref="B11:B15"/>
    <mergeCell ref="C11:I14"/>
    <mergeCell ref="J11:J13"/>
    <mergeCell ref="B28:J28"/>
    <mergeCell ref="C49:C50"/>
    <mergeCell ref="D49:D50"/>
    <mergeCell ref="E49:E50"/>
    <mergeCell ref="F49:F50"/>
    <mergeCell ref="G49:G50"/>
    <mergeCell ref="I2:J2"/>
    <mergeCell ref="I3:J3"/>
    <mergeCell ref="I5:J5"/>
    <mergeCell ref="I6:J6"/>
    <mergeCell ref="I7:J7"/>
    <mergeCell ref="I8:J8"/>
    <mergeCell ref="H288:H289"/>
    <mergeCell ref="I288:I289"/>
    <mergeCell ref="J288:J289"/>
    <mergeCell ref="A291:A292"/>
    <mergeCell ref="A288:A289"/>
    <mergeCell ref="C288:C289"/>
    <mergeCell ref="D288:D289"/>
    <mergeCell ref="E288:E289"/>
    <mergeCell ref="F288:F289"/>
    <mergeCell ref="G288:G289"/>
    <mergeCell ref="G227:G228"/>
    <mergeCell ref="H227:H228"/>
    <mergeCell ref="A221:A222"/>
    <mergeCell ref="C221:C222"/>
    <mergeCell ref="D221:D222"/>
    <mergeCell ref="E221:E222"/>
    <mergeCell ref="F221:F222"/>
    <mergeCell ref="G221:G222"/>
    <mergeCell ref="I227:I228"/>
    <mergeCell ref="J227:J228"/>
    <mergeCell ref="H221:H222"/>
    <mergeCell ref="I221:I222"/>
    <mergeCell ref="J221:J222"/>
    <mergeCell ref="A227:A228"/>
    <mergeCell ref="C227:C228"/>
    <mergeCell ref="D227:D228"/>
    <mergeCell ref="E227:E228"/>
    <mergeCell ref="F227:F228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2" r:id="rId1"/>
  <rowBreaks count="18" manualBreakCount="18">
    <brk id="27" max="34" man="1"/>
    <brk id="52" max="34" man="1"/>
    <brk id="77" max="34" man="1"/>
    <brk id="112" max="34" man="1"/>
    <brk id="130" max="9" man="1"/>
    <brk id="152" max="9" man="1"/>
    <brk id="179" max="9" man="1"/>
    <brk id="197" max="9" man="1"/>
    <brk id="220" max="9" man="1"/>
    <brk id="232" max="9" man="1"/>
    <brk id="259" max="34" man="1"/>
    <brk id="293" max="34" man="1"/>
    <brk id="322" max="9" man="1"/>
    <brk id="342" max="9" man="1"/>
    <brk id="352" max="34" man="1"/>
    <brk id="375" max="34" man="1"/>
    <brk id="398" max="34" man="1"/>
    <brk id="41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2021-08-16T06:14:32Z</dcterms:modified>
  <cp:category/>
  <cp:version/>
  <cp:contentType/>
  <cp:contentStatus/>
</cp:coreProperties>
</file>