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ходы" sheetId="1" r:id="rId1"/>
    <sheet name="расходы" sheetId="2" r:id="rId2"/>
    <sheet name="источники" sheetId="3" r:id="rId3"/>
    <sheet name="кредиторка" sheetId="4" r:id="rId4"/>
  </sheets>
  <definedNames>
    <definedName name="_xlnm.Print_Titles" localSheetId="1">'расходы'!$5:$5</definedName>
  </definedNames>
  <calcPr fullCalcOnLoad="1"/>
</workbook>
</file>

<file path=xl/sharedStrings.xml><?xml version="1.0" encoding="utf-8"?>
<sst xmlns="http://schemas.openxmlformats.org/spreadsheetml/2006/main" count="298" uniqueCount="280">
  <si>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</si>
  <si>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</si>
  <si>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Объем 
средств
по Решению Думы
о бюджете 
на 2012 год, 
в тысячах 
рублей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</si>
  <si>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</si>
  <si>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</si>
  <si>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</si>
  <si>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</si>
  <si>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</si>
  <si>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</si>
  <si>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</si>
  <si>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</si>
  <si>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</si>
  <si>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</si>
  <si>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</si>
  <si>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</si>
  <si>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</si>
  <si>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000 1 11 09040 00 0000 120</t>
  </si>
  <si>
    <t>Прочие поступления от использования имущества,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</si>
  <si>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 И КОМПЕНСАЦИИ ЗАТРАТ ГОСУДАРСТВА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</si>
  <si>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</si>
  <si>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алкогльной, спиртосодержащей и табачной продукции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</si>
  <si>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</si>
  <si>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</si>
  <si>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</si>
  <si>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</si>
  <si>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</si>
  <si>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</si>
  <si>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</si>
  <si>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</si>
  <si>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000 2 02 02051 04 0000 151</t>
  </si>
  <si>
    <t>Субсидии бюджетам городских округов на реализацию федеральных целевых программ</t>
  </si>
  <si>
    <t>000 2 02 02077 04 0000 151</t>
  </si>
  <si>
    <t>Субсидии бюджетам городских округов на бюджетные инвестиции в объекты капитального строительства собтвенности муниципальных образований</t>
  </si>
  <si>
    <t>000 2 02 02085 04 0000 151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</si>
  <si>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</si>
  <si>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</si>
  <si>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</si>
  <si>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</si>
  <si>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</si>
  <si>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000 2 02 03007 04 0000 151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</si>
  <si>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</si>
  <si>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</si>
  <si>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</si>
  <si>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000 2 02 03021 04 0000 151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</si>
  <si>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</si>
  <si>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</si>
  <si>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</si>
  <si>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</si>
  <si>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</si>
  <si>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000 2 02 04025 04 0000 151</t>
  </si>
  <si>
    <t xml:space="preserve">Межбюджетные трансферты, передаваемые бюджетам городских округов на  комплектование книжных фондов библиотек муниципальных образований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</si>
  <si>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</si>
  <si>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</si>
  <si>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</si>
  <si>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</si>
  <si>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ежемесячное денежное вознаграждение за классное руководство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</si>
  <si>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</si>
  <si>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</si>
  <si>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</si>
  <si>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</si>
  <si>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</si>
  <si>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</si>
  <si>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</si>
  <si>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</si>
  <si>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</si>
  <si>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</si>
  <si>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</si>
  <si>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</si>
  <si>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</si>
  <si>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</si>
  <si>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</si>
  <si>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</si>
  <si>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</si>
  <si>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</si>
  <si>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</si>
  <si>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</si>
  <si>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</si>
  <si>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</si>
  <si>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</si>
  <si>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</si>
  <si>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</si>
  <si>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</si>
  <si>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</si>
  <si>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</si>
  <si>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</si>
  <si>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</si>
  <si>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</si>
  <si>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</si>
  <si>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</si>
  <si>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</si>
  <si>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</si>
  <si>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</si>
  <si>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Лесное хозяйство</t>
  </si>
  <si>
    <t>0407</t>
  </si>
  <si>
    <t xml:space="preserve">      Транспорт</t>
  </si>
  <si>
    <t>0408</t>
  </si>
  <si>
    <t xml:space="preserve">      Дорожное хозяйство</t>
  </si>
  <si>
    <t>0409</t>
  </si>
  <si>
    <t xml:space="preserve">      Связи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</si>
  <si>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</si>
  <si>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</si>
  <si>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</si>
  <si>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</si>
  <si>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</si>
  <si>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</si>
  <si>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</si>
  <si>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</si>
  <si>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</si>
  <si>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</si>
  <si>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</si>
  <si>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</si>
  <si>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</si>
  <si>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</si>
  <si>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</si>
  <si>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</si>
  <si>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</si>
  <si>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</si>
  <si>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</si>
  <si>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</si>
  <si>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</si>
  <si>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</si>
  <si>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</si>
  <si>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</si>
  <si>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</si>
  <si>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</si>
  <si>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</si>
  <si>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</si>
  <si>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</si>
  <si>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</si>
  <si>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</si>
  <si>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</si>
  <si>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</si>
  <si>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 и кинематографии</t>
  </si>
  <si>
    <t>0804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</si>
  <si>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</si>
  <si>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</si>
  <si>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</si>
  <si>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</si>
  <si>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</si>
  <si>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</si>
  <si>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</si>
  <si>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</si>
  <si>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</si>
  <si>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</si>
  <si>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</si>
  <si>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</si>
  <si>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</si>
  <si>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</si>
  <si>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</si>
  <si>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</si>
  <si>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</si>
  <si>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</si>
  <si>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</si>
  <si>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</si>
  <si>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</si>
  <si>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</si>
  <si>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</si>
  <si>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</si>
  <si>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</si>
  <si>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</si>
  <si>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</si>
  <si>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</si>
  <si>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</si>
  <si>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</si>
  <si>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</si>
  <si>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</si>
  <si>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Объем 
средств
по Решению
о бюджете 
на 2012 год, 
в тысячах 
рублей</t>
  </si>
  <si>
    <t>Но-мер стро-ки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</si>
  <si>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</si>
  <si>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</si>
  <si>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</si>
  <si>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919 01 02 00 00 00 0000 000</t>
  </si>
  <si>
    <t>Получение кредитов от кредитных организаций бюджетами городских округов  в валюте Российcкой Федерации</t>
  </si>
  <si>
    <t>919 01 02 00 00 04 0000 710</t>
  </si>
  <si>
    <t>Погашение кредитов, полученных от кредитных организаций бюджетами городских округов  в валюте Российcкой Федерации</t>
  </si>
  <si>
    <t>919 01 02 00 00 04 0000 810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</si>
  <si>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</si>
  <si>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</si>
  <si>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919 01 03 00 00 04 0000 710</t>
  </si>
  <si>
    <t>919 01 03 00 00 04 0000 810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</si>
  <si>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</si>
  <si>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</si>
  <si>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</si>
  <si>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</si>
  <si>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</si>
  <si>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</si>
  <si>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</si>
  <si>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</si>
  <si>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 в валюте Российской Федерации</t>
  </si>
  <si>
    <t xml:space="preserve"> 919 01 06 04 00 00 0000 000</t>
  </si>
  <si>
    <t>Исполнение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</si>
  <si>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919 01 06 04 00 04 0000 810</t>
  </si>
  <si>
    <t>Бюджетные кредиты, предоставленные внутри страны в валюте Российской Федерации</t>
  </si>
  <si>
    <t>919 01 06 05 00 00 0000 000</t>
  </si>
  <si>
    <t>Возврат бюджетных кредитов, предоставленных внутри страны в валюте Российской Федерации</t>
  </si>
  <si>
    <t>919 01 06 05 00 00 0000 600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</si>
  <si>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</si>
  <si>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>919 01 06 05 01 04 0000 640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</si>
  <si>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</si>
  <si>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</si>
  <si>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</si>
  <si>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</si>
  <si>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</si>
  <si>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</si>
  <si>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</si>
  <si>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</si>
  <si>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</si>
  <si>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</si>
  <si>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</si>
  <si>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</si>
  <si>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000 1 16 03000 00 0000 140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</si>
  <si>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</si>
  <si>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</si>
  <si>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</si>
  <si>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</si>
  <si>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</si>
  <si>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</si>
  <si>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</si>
  <si>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</si>
  <si>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</si>
  <si>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</si>
  <si>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</si>
  <si>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</si>
  <si>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</si>
  <si>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</si>
  <si>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</si>
  <si>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</si>
  <si>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</si>
  <si>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</si>
  <si>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</si>
  <si>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</si>
  <si>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</si>
  <si>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</si>
  <si>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</si>
  <si>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</si>
  <si>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</si>
  <si>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</si>
  <si>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</si>
  <si>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</si>
  <si>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</si>
  <si>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</si>
  <si>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</si>
  <si>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</si>
  <si>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</si>
  <si>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</si>
  <si>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Денежные взыскания (штрафы) за нарушение законодательства о налогах и сборах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</si>
  <si>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</si>
  <si>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</si>
  <si>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</si>
  <si>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</si>
  <si>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</si>
  <si>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</si>
  <si>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</si>
  <si>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</si>
  <si>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</si>
  <si>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</si>
  <si>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</si>
  <si>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</si>
  <si>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</si>
  <si>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</si>
  <si>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</si>
  <si>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</si>
  <si>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000 1 13 01000 00 0000 000</t>
  </si>
  <si>
    <t>Доходы от оказания плантых услуг (работ)</t>
  </si>
  <si>
    <t>000 1 13 02000 00 0000 130</t>
  </si>
  <si>
    <t>Доходы от компенсации затрат государства</t>
  </si>
  <si>
    <t>Информация об исполнении бюджета городского округа Верхотурский 
по доходам на 01.04.2012 года</t>
  </si>
  <si>
    <t>121681,4</t>
  </si>
  <si>
    <t>45</t>
  </si>
  <si>
    <t>37680</t>
  </si>
  <si>
    <t>89521,4</t>
  </si>
  <si>
    <t xml:space="preserve">000 1 14 02042 04 0000 410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</si>
  <si>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 исключением имущества муниципальных бюджетных и автономных учреждений), в части  реализации основных средств по указанному имуществу</t>
  </si>
  <si>
    <t>000 2 02 02145 04 0000 151</t>
  </si>
  <si>
    <t>Субсидии бюджетам городских округов на модернизацию региональных систем общего образования</t>
  </si>
  <si>
    <t>Информация об исполнении бюджета городского округа Верхотурский 
по доходам на 01.08.2012 года</t>
  </si>
  <si>
    <t>Исполнение 
на 01.08.2012 
года, 
в тысячах 
рублей</t>
  </si>
  <si>
    <t>Информация об исполнении бюджета городского округа Верхотурский 
по расходам на 01.08.2012 года</t>
  </si>
  <si>
    <t>Информация об исполнении бюджета городского округа Верхотурский 
по источникам финансирования дефицита бюджета на 01.08.2012 года</t>
  </si>
  <si>
    <t>Информация  об объеме просроченной кредиторской задолженности по городскому округу Верхотурский 
 (бюджетная деятельность) на 01.08.2012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</si>
</sst>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#,##0.0"/>
    <numFmt numFmtId="169" formatCode="0.0%"/>
    <numFmt numFmtId="170" formatCode="0.0"/>
  </numFmts>
  <fonts count="3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right" vertical="top" shrinkToFit="1"/>
    </xf>
    <xf numFmtId="10" fontId="2" fillId="6" borderId="10" xfId="0" applyNumberFormat="1" applyFont="1" applyFill="1" applyBorder="1" applyAlignment="1">
      <alignment horizontal="right" vertical="top" shrinkToFit="1"/>
    </xf>
    <xf numFmtId="4" fontId="2" fillId="22" borderId="11" xfId="0" applyNumberFormat="1" applyFont="1" applyFill="1" applyBorder="1" applyAlignment="1">
      <alignment horizontal="right" vertical="top" shrinkToFit="1"/>
    </xf>
    <xf numFmtId="10" fontId="2" fillId="22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2" fillId="0" borderId="10" xfId="0" applyFont="1" applyFill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3" fillId="0" borderId="10" xfId="0" applyNumberFormat="1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 vertical="top" shrinkToFit="1"/>
    </xf>
    <xf numFmtId="0" fontId="23" fillId="24" borderId="10" xfId="0" applyFont="1" applyFill="1" applyBorder="1" applyAlignment="1">
      <alignment vertical="top" wrapText="1"/>
    </xf>
    <xf numFmtId="49" fontId="26" fillId="24" borderId="10" xfId="0" applyNumberFormat="1" applyFont="1" applyFill="1" applyBorder="1" applyAlignment="1">
      <alignment horizontal="center" vertical="top" shrinkToFit="1"/>
    </xf>
    <xf numFmtId="0" fontId="26" fillId="24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wrapText="1"/>
    </xf>
    <xf numFmtId="170" fontId="31" fillId="0" borderId="10" xfId="0" applyNumberFormat="1" applyFont="1" applyBorder="1" applyAlignment="1">
      <alignment horizontal="right" wrapText="1"/>
    </xf>
    <xf numFmtId="0" fontId="30" fillId="25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wrapText="1"/>
    </xf>
    <xf numFmtId="170" fontId="30" fillId="0" borderId="10" xfId="0" applyNumberFormat="1" applyFont="1" applyBorder="1" applyAlignment="1">
      <alignment horizontal="right" wrapText="1"/>
    </xf>
    <xf numFmtId="170" fontId="31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/>
    </xf>
    <xf numFmtId="170" fontId="29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/>
    </xf>
    <xf numFmtId="170" fontId="30" fillId="0" borderId="10" xfId="0" applyNumberFormat="1" applyFont="1" applyBorder="1" applyAlignment="1">
      <alignment/>
    </xf>
    <xf numFmtId="170" fontId="31" fillId="0" borderId="10" xfId="0" applyNumberFormat="1" applyFont="1" applyBorder="1" applyAlignment="1">
      <alignment/>
    </xf>
    <xf numFmtId="0" fontId="24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0" fontId="24" fillId="0" borderId="10" xfId="0" applyNumberFormat="1" applyFont="1" applyBorder="1" applyAlignment="1">
      <alignment horizontal="left" vertical="top" wrapText="1"/>
    </xf>
    <xf numFmtId="168" fontId="24" fillId="0" borderId="10" xfId="0" applyNumberFormat="1" applyFont="1" applyFill="1" applyBorder="1" applyAlignment="1">
      <alignment horizontal="right" wrapText="1"/>
    </xf>
    <xf numFmtId="170" fontId="24" fillId="0" borderId="10" xfId="0" applyNumberFormat="1" applyFont="1" applyFill="1" applyBorder="1" applyAlignment="1">
      <alignment horizontal="right"/>
    </xf>
    <xf numFmtId="1" fontId="24" fillId="0" borderId="10" xfId="0" applyNumberFormat="1" applyFont="1" applyFill="1" applyBorder="1" applyAlignment="1">
      <alignment horizontal="center" vertical="top"/>
    </xf>
    <xf numFmtId="168" fontId="24" fillId="0" borderId="10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left" vertical="top"/>
    </xf>
    <xf numFmtId="0" fontId="34" fillId="0" borderId="10" xfId="0" applyNumberFormat="1" applyFont="1" applyBorder="1" applyAlignment="1">
      <alignment horizontal="left" vertical="top" wrapText="1"/>
    </xf>
    <xf numFmtId="168" fontId="34" fillId="0" borderId="10" xfId="0" applyNumberFormat="1" applyFont="1" applyFill="1" applyBorder="1" applyAlignment="1">
      <alignment/>
    </xf>
    <xf numFmtId="170" fontId="34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68" fontId="2" fillId="25" borderId="10" xfId="0" applyNumberFormat="1" applyFont="1" applyFill="1" applyBorder="1" applyAlignment="1">
      <alignment horizontal="right" vertical="top" shrinkToFit="1"/>
    </xf>
    <xf numFmtId="168" fontId="0" fillId="25" borderId="10" xfId="0" applyNumberFormat="1" applyFont="1" applyFill="1" applyBorder="1" applyAlignment="1">
      <alignment horizontal="right" vertical="top" shrinkToFit="1"/>
    </xf>
    <xf numFmtId="168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22" fillId="0" borderId="0" xfId="0" applyFont="1" applyAlignment="1">
      <alignment wrapText="1"/>
    </xf>
    <xf numFmtId="2" fontId="2" fillId="25" borderId="10" xfId="0" applyNumberFormat="1" applyFont="1" applyFill="1" applyBorder="1" applyAlignment="1">
      <alignment horizontal="right" vertical="top" shrinkToFit="1"/>
    </xf>
    <xf numFmtId="2" fontId="0" fillId="25" borderId="10" xfId="0" applyNumberFormat="1" applyFont="1" applyFill="1" applyBorder="1" applyAlignment="1">
      <alignment horizontal="right" vertical="top" shrinkToFit="1"/>
    </xf>
    <xf numFmtId="0" fontId="25" fillId="0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left" wrapText="1"/>
    </xf>
    <xf numFmtId="0" fontId="23" fillId="24" borderId="14" xfId="0" applyFont="1" applyFill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2" fillId="24" borderId="12" xfId="0" applyFont="1" applyFill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top" wrapText="1"/>
    </xf>
    <xf numFmtId="0" fontId="22" fillId="0" borderId="17" xfId="0" applyFont="1" applyBorder="1" applyAlignment="1">
      <alignment vertical="top"/>
    </xf>
    <xf numFmtId="0" fontId="31" fillId="0" borderId="17" xfId="0" applyFont="1" applyBorder="1" applyAlignment="1">
      <alignment vertical="top"/>
    </xf>
    <xf numFmtId="0" fontId="29" fillId="0" borderId="13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6.125" style="0" customWidth="1"/>
    <col min="2" max="2" width="21.875" style="0" customWidth="1"/>
    <col min="3" max="3" width="37.625" style="0" customWidth="1"/>
    <col min="4" max="4" width="11.25390625" style="0" customWidth="1"/>
    <col min="5" max="5" width="11.75390625" style="0" customWidth="1"/>
    <col min="6" max="6" width="10.00390625" style="0" customWidth="1"/>
  </cols>
  <sheetData>
    <row r="2" spans="1:6" ht="35.25" customHeight="1">
      <c r="A2" s="79" t="s">
        <v>275</v>
      </c>
      <c r="B2" s="79"/>
      <c r="C2" s="79"/>
      <c r="D2" s="79"/>
      <c r="E2" s="79"/>
      <c r="F2" s="79"/>
    </row>
    <row r="3" spans="1:6" ht="12.75">
      <c r="A3" s="49"/>
      <c r="B3" s="49"/>
      <c r="C3" s="49"/>
      <c r="D3" s="49"/>
      <c r="E3" s="49"/>
      <c r="F3" s="49"/>
    </row>
    <row r="4" spans="1:6" ht="148.5" customHeight="1">
      <c r="A4" s="50" t="s">
        <v>160</v>
      </c>
      <c r="B4" s="50" t="s">
        <v>199</v>
      </c>
      <c r="C4" s="51" t="s">
        <v>209</v>
      </c>
      <c r="D4" s="52" t="s">
        <v>2</v>
      </c>
      <c r="E4" s="53" t="s">
        <v>276</v>
      </c>
      <c r="F4" s="10" t="s">
        <v>161</v>
      </c>
    </row>
    <row r="5" spans="1:6" ht="14.25">
      <c r="A5" s="66" t="s">
        <v>164</v>
      </c>
      <c r="B5" s="67" t="s">
        <v>221</v>
      </c>
      <c r="C5" s="68" t="s">
        <v>219</v>
      </c>
      <c r="D5" s="69">
        <v>4</v>
      </c>
      <c r="E5" s="70">
        <v>5</v>
      </c>
      <c r="F5" s="71">
        <v>6</v>
      </c>
    </row>
    <row r="6" spans="1:6" ht="12.75">
      <c r="A6" s="54" t="s">
        <v>164</v>
      </c>
      <c r="B6" s="55" t="s">
        <v>247</v>
      </c>
      <c r="C6" s="56" t="s">
        <v>246</v>
      </c>
      <c r="D6" s="57">
        <f>D7+D9+D12+D15+D18+D19+D23+D25+D28+D31+D39</f>
        <v>151312.19999999998</v>
      </c>
      <c r="E6" s="57">
        <f>E7+E9+E12+E15+E18+E19+E23+E25+E28+E31+E39</f>
        <v>83164.59999999999</v>
      </c>
      <c r="F6" s="58">
        <f>IF(D6=0,"-",IF(E6/D6*100&gt;110,"свыше 100",ROUND((E6/D6*100),1)))</f>
        <v>55</v>
      </c>
    </row>
    <row r="7" spans="1:6" ht="12.75">
      <c r="A7" s="59">
        <f>A6+1</f>
        <v>2</v>
      </c>
      <c r="B7" s="55" t="s">
        <v>226</v>
      </c>
      <c r="C7" s="56" t="s">
        <v>225</v>
      </c>
      <c r="D7" s="57">
        <f>SUM(D8)</f>
        <v>121681.4</v>
      </c>
      <c r="E7" s="57">
        <f>SUM(E8)</f>
        <v>66569.9</v>
      </c>
      <c r="F7" s="58">
        <f aca="true" t="shared" si="0" ref="F7:F65">IF(D7=0,"-",IF(E7/D7*100&gt;110,"свыше 100",ROUND((E7/D7*100),1)))</f>
        <v>54.7</v>
      </c>
    </row>
    <row r="8" spans="1:6" ht="12.75">
      <c r="A8" s="59">
        <v>3</v>
      </c>
      <c r="B8" s="55" t="s">
        <v>205</v>
      </c>
      <c r="C8" s="56" t="s">
        <v>244</v>
      </c>
      <c r="D8" s="57">
        <v>121681.4</v>
      </c>
      <c r="E8" s="57">
        <v>66569.9</v>
      </c>
      <c r="F8" s="58">
        <f t="shared" si="0"/>
        <v>54.7</v>
      </c>
    </row>
    <row r="9" spans="1:6" ht="12.75">
      <c r="A9" s="59">
        <v>4</v>
      </c>
      <c r="B9" s="55" t="s">
        <v>206</v>
      </c>
      <c r="C9" s="56" t="s">
        <v>223</v>
      </c>
      <c r="D9" s="57">
        <f>D10+D11</f>
        <v>6645</v>
      </c>
      <c r="E9" s="57">
        <f>E10+E11</f>
        <v>5627.099999999999</v>
      </c>
      <c r="F9" s="58">
        <f t="shared" si="0"/>
        <v>84.7</v>
      </c>
    </row>
    <row r="10" spans="1:6" ht="25.5">
      <c r="A10" s="59">
        <f>A9+1</f>
        <v>5</v>
      </c>
      <c r="B10" s="55" t="s">
        <v>3</v>
      </c>
      <c r="C10" s="56" t="s">
        <v>4</v>
      </c>
      <c r="D10" s="57">
        <v>6600</v>
      </c>
      <c r="E10" s="57">
        <v>5604.4</v>
      </c>
      <c r="F10" s="58">
        <f t="shared" si="0"/>
        <v>84.9</v>
      </c>
    </row>
    <row r="11" spans="1:6" ht="12.75">
      <c r="A11" s="59">
        <f>A10+1</f>
        <v>6</v>
      </c>
      <c r="B11" s="55" t="s">
        <v>5</v>
      </c>
      <c r="C11" s="56" t="s">
        <v>248</v>
      </c>
      <c r="D11" s="57">
        <v>45</v>
      </c>
      <c r="E11" s="57">
        <v>22.7</v>
      </c>
      <c r="F11" s="58">
        <f t="shared" si="0"/>
        <v>50.4</v>
      </c>
    </row>
    <row r="12" spans="1:6" ht="12.75">
      <c r="A12" s="59">
        <f>A11+1</f>
        <v>7</v>
      </c>
      <c r="B12" s="55" t="s">
        <v>207</v>
      </c>
      <c r="C12" s="56" t="s">
        <v>224</v>
      </c>
      <c r="D12" s="57">
        <f>D13+D14</f>
        <v>3331</v>
      </c>
      <c r="E12" s="57">
        <f>E13+E14</f>
        <v>2968.7000000000003</v>
      </c>
      <c r="F12" s="58">
        <f t="shared" si="0"/>
        <v>89.1</v>
      </c>
    </row>
    <row r="13" spans="1:6" ht="12.75">
      <c r="A13" s="59">
        <f>A12+1</f>
        <v>8</v>
      </c>
      <c r="B13" s="55" t="s">
        <v>6</v>
      </c>
      <c r="C13" s="56" t="s">
        <v>7</v>
      </c>
      <c r="D13" s="57">
        <v>1504</v>
      </c>
      <c r="E13" s="57">
        <v>303.8</v>
      </c>
      <c r="F13" s="58">
        <f t="shared" si="0"/>
        <v>20.2</v>
      </c>
    </row>
    <row r="14" spans="1:6" ht="12.75">
      <c r="A14" s="59">
        <f>A13+1</f>
        <v>9</v>
      </c>
      <c r="B14" s="55" t="s">
        <v>8</v>
      </c>
      <c r="C14" s="56" t="s">
        <v>9</v>
      </c>
      <c r="D14" s="57">
        <v>1827</v>
      </c>
      <c r="E14" s="57">
        <v>2664.9</v>
      </c>
      <c r="F14" s="58" t="str">
        <f t="shared" si="0"/>
        <v>свыше 100</v>
      </c>
    </row>
    <row r="15" spans="1:6" ht="12.75">
      <c r="A15" s="59">
        <v>10</v>
      </c>
      <c r="B15" s="55" t="s">
        <v>228</v>
      </c>
      <c r="C15" s="56" t="s">
        <v>227</v>
      </c>
      <c r="D15" s="57">
        <f>D16+D17</f>
        <v>400</v>
      </c>
      <c r="E15" s="57">
        <f>E16+E17</f>
        <v>217.9</v>
      </c>
      <c r="F15" s="58">
        <f t="shared" si="0"/>
        <v>54.5</v>
      </c>
    </row>
    <row r="16" spans="1:6" ht="38.25">
      <c r="A16" s="59">
        <f>A15+1</f>
        <v>11</v>
      </c>
      <c r="B16" s="55" t="s">
        <v>10</v>
      </c>
      <c r="C16" s="56" t="s">
        <v>11</v>
      </c>
      <c r="D16" s="57">
        <v>397</v>
      </c>
      <c r="E16" s="57">
        <v>217.9</v>
      </c>
      <c r="F16" s="58">
        <f t="shared" si="0"/>
        <v>54.9</v>
      </c>
    </row>
    <row r="17" spans="1:6" ht="51">
      <c r="A17" s="59">
        <f>A16+1</f>
        <v>12</v>
      </c>
      <c r="B17" s="55" t="s">
        <v>229</v>
      </c>
      <c r="C17" s="56" t="s">
        <v>230</v>
      </c>
      <c r="D17" s="57">
        <v>3</v>
      </c>
      <c r="E17" s="57">
        <v>0</v>
      </c>
      <c r="F17" s="58">
        <f t="shared" si="0"/>
        <v>0</v>
      </c>
    </row>
    <row r="18" spans="1:6" ht="43.5" customHeight="1">
      <c r="A18" s="59">
        <f>A17+1</f>
        <v>13</v>
      </c>
      <c r="B18" s="55" t="s">
        <v>258</v>
      </c>
      <c r="C18" s="56" t="s">
        <v>259</v>
      </c>
      <c r="D18" s="57">
        <v>5</v>
      </c>
      <c r="E18" s="57">
        <v>7.7</v>
      </c>
      <c r="F18" s="58" t="str">
        <f t="shared" si="0"/>
        <v>свыше 100</v>
      </c>
    </row>
    <row r="19" spans="1:6" ht="52.5" customHeight="1">
      <c r="A19" s="59">
        <f>A18+1</f>
        <v>14</v>
      </c>
      <c r="B19" s="55" t="s">
        <v>231</v>
      </c>
      <c r="C19" s="56" t="s">
        <v>232</v>
      </c>
      <c r="D19" s="57">
        <f>SUM(D20:D22)</f>
        <v>5287.8</v>
      </c>
      <c r="E19" s="57">
        <f>SUM(E20:E22)</f>
        <v>2412.2</v>
      </c>
      <c r="F19" s="58">
        <f t="shared" si="0"/>
        <v>45.6</v>
      </c>
    </row>
    <row r="20" spans="1:6" ht="80.25" customHeight="1">
      <c r="A20" s="59">
        <v>15</v>
      </c>
      <c r="B20" s="55" t="s">
        <v>12</v>
      </c>
      <c r="C20" s="56" t="s">
        <v>13</v>
      </c>
      <c r="D20" s="57">
        <v>2000</v>
      </c>
      <c r="E20" s="57">
        <v>1122.2</v>
      </c>
      <c r="F20" s="58">
        <f t="shared" si="0"/>
        <v>56.1</v>
      </c>
    </row>
    <row r="21" spans="1:6" ht="91.5" customHeight="1">
      <c r="A21" s="59">
        <v>16</v>
      </c>
      <c r="B21" s="55" t="s">
        <v>14</v>
      </c>
      <c r="C21" s="56" t="s">
        <v>15</v>
      </c>
      <c r="D21" s="57">
        <v>117.3</v>
      </c>
      <c r="E21" s="57">
        <v>107.4</v>
      </c>
      <c r="F21" s="58">
        <f t="shared" si="0"/>
        <v>91.6</v>
      </c>
    </row>
    <row r="22" spans="1:6" ht="103.5" customHeight="1">
      <c r="A22" s="59">
        <v>17</v>
      </c>
      <c r="B22" s="55" t="s">
        <v>16</v>
      </c>
      <c r="C22" s="56" t="s">
        <v>17</v>
      </c>
      <c r="D22" s="57">
        <v>3170.5</v>
      </c>
      <c r="E22" s="57">
        <v>1182.6</v>
      </c>
      <c r="F22" s="58">
        <f t="shared" si="0"/>
        <v>37.3</v>
      </c>
    </row>
    <row r="23" spans="1:6" ht="25.5">
      <c r="A23" s="59">
        <v>18</v>
      </c>
      <c r="B23" s="55" t="s">
        <v>234</v>
      </c>
      <c r="C23" s="56" t="s">
        <v>233</v>
      </c>
      <c r="D23" s="57">
        <f>SUM(D24)</f>
        <v>140.4</v>
      </c>
      <c r="E23" s="57">
        <f>SUM(E24)</f>
        <v>67.6</v>
      </c>
      <c r="F23" s="58">
        <f t="shared" si="0"/>
        <v>48.1</v>
      </c>
    </row>
    <row r="24" spans="1:6" ht="25.5">
      <c r="A24" s="59">
        <f>A23+1</f>
        <v>19</v>
      </c>
      <c r="B24" s="55" t="s">
        <v>208</v>
      </c>
      <c r="C24" s="56" t="s">
        <v>253</v>
      </c>
      <c r="D24" s="57">
        <v>140.4</v>
      </c>
      <c r="E24" s="57">
        <v>67.6</v>
      </c>
      <c r="F24" s="58">
        <f t="shared" si="0"/>
        <v>48.1</v>
      </c>
    </row>
    <row r="25" spans="1:6" ht="38.25">
      <c r="A25" s="59">
        <v>20</v>
      </c>
      <c r="B25" s="55" t="s">
        <v>235</v>
      </c>
      <c r="C25" s="56" t="s">
        <v>18</v>
      </c>
      <c r="D25" s="57">
        <f>SUM(D26:D27)</f>
        <v>12526.1</v>
      </c>
      <c r="E25" s="57">
        <f>SUM(E26:E27)</f>
        <v>4048.7000000000003</v>
      </c>
      <c r="F25" s="58">
        <f t="shared" si="0"/>
        <v>32.3</v>
      </c>
    </row>
    <row r="26" spans="1:6" ht="16.5" customHeight="1">
      <c r="A26" s="59">
        <v>21</v>
      </c>
      <c r="B26" s="55" t="s">
        <v>262</v>
      </c>
      <c r="C26" s="56" t="s">
        <v>263</v>
      </c>
      <c r="D26" s="57">
        <v>12524.1</v>
      </c>
      <c r="E26" s="57">
        <v>4043.3</v>
      </c>
      <c r="F26" s="58">
        <f t="shared" si="0"/>
        <v>32.3</v>
      </c>
    </row>
    <row r="27" spans="1:6" ht="13.5" customHeight="1">
      <c r="A27" s="59">
        <v>22</v>
      </c>
      <c r="B27" s="55" t="s">
        <v>264</v>
      </c>
      <c r="C27" s="56" t="s">
        <v>265</v>
      </c>
      <c r="D27" s="57">
        <v>2</v>
      </c>
      <c r="E27" s="57">
        <v>5.4</v>
      </c>
      <c r="F27" s="58" t="str">
        <f t="shared" si="0"/>
        <v>свыше 100</v>
      </c>
    </row>
    <row r="28" spans="1:6" ht="27" customHeight="1">
      <c r="A28" s="59">
        <v>23</v>
      </c>
      <c r="B28" s="55" t="s">
        <v>237</v>
      </c>
      <c r="C28" s="56" t="s">
        <v>236</v>
      </c>
      <c r="D28" s="57">
        <f>SUM(D29:D30)</f>
        <v>650</v>
      </c>
      <c r="E28" s="57">
        <f>SUM(E29:E30)</f>
        <v>730.8</v>
      </c>
      <c r="F28" s="58" t="str">
        <f t="shared" si="0"/>
        <v>свыше 100</v>
      </c>
    </row>
    <row r="29" spans="1:6" ht="102" customHeight="1">
      <c r="A29" s="59">
        <v>24</v>
      </c>
      <c r="B29" s="55" t="s">
        <v>271</v>
      </c>
      <c r="C29" s="56" t="s">
        <v>272</v>
      </c>
      <c r="D29" s="57">
        <v>0</v>
      </c>
      <c r="E29" s="57">
        <v>3.3</v>
      </c>
      <c r="F29" s="58" t="str">
        <f t="shared" si="0"/>
        <v>-</v>
      </c>
    </row>
    <row r="30" spans="1:6" ht="63.75" customHeight="1">
      <c r="A30" s="59">
        <v>25</v>
      </c>
      <c r="B30" s="55" t="s">
        <v>238</v>
      </c>
      <c r="C30" s="56" t="s">
        <v>213</v>
      </c>
      <c r="D30" s="57">
        <v>650</v>
      </c>
      <c r="E30" s="57">
        <v>727.5</v>
      </c>
      <c r="F30" s="58" t="str">
        <f t="shared" si="0"/>
        <v>свыше 100</v>
      </c>
    </row>
    <row r="31" spans="1:6" ht="25.5">
      <c r="A31" s="59">
        <v>26</v>
      </c>
      <c r="B31" s="55" t="s">
        <v>240</v>
      </c>
      <c r="C31" s="56" t="s">
        <v>239</v>
      </c>
      <c r="D31" s="57">
        <f>SUM(D32:D38)</f>
        <v>645.5</v>
      </c>
      <c r="E31" s="57">
        <f>SUM(E32:E38)</f>
        <v>436.2</v>
      </c>
      <c r="F31" s="58">
        <f t="shared" si="0"/>
        <v>67.6</v>
      </c>
    </row>
    <row r="32" spans="1:6" ht="29.25" customHeight="1">
      <c r="A32" s="59">
        <v>27</v>
      </c>
      <c r="B32" s="55" t="s">
        <v>210</v>
      </c>
      <c r="C32" s="56" t="s">
        <v>245</v>
      </c>
      <c r="D32" s="57">
        <v>17</v>
      </c>
      <c r="E32" s="57">
        <v>4.5</v>
      </c>
      <c r="F32" s="58">
        <f t="shared" si="0"/>
        <v>26.5</v>
      </c>
    </row>
    <row r="33" spans="1:6" ht="78.75" customHeight="1">
      <c r="A33" s="59">
        <f>A32+1</f>
        <v>28</v>
      </c>
      <c r="B33" s="55" t="s">
        <v>19</v>
      </c>
      <c r="C33" s="56" t="s">
        <v>20</v>
      </c>
      <c r="D33" s="57">
        <v>3</v>
      </c>
      <c r="E33" s="57">
        <v>0</v>
      </c>
      <c r="F33" s="58">
        <f t="shared" si="0"/>
        <v>0</v>
      </c>
    </row>
    <row r="34" spans="1:6" ht="27.75" customHeight="1">
      <c r="A34" s="59">
        <v>29</v>
      </c>
      <c r="B34" s="55" t="s">
        <v>21</v>
      </c>
      <c r="C34" s="56" t="s">
        <v>22</v>
      </c>
      <c r="D34" s="57">
        <v>40.2</v>
      </c>
      <c r="E34" s="57">
        <v>39.3</v>
      </c>
      <c r="F34" s="58">
        <f t="shared" si="0"/>
        <v>97.8</v>
      </c>
    </row>
    <row r="35" spans="1:6" ht="68.25" customHeight="1">
      <c r="A35" s="59">
        <v>30</v>
      </c>
      <c r="B35" s="55" t="s">
        <v>23</v>
      </c>
      <c r="C35" s="56" t="s">
        <v>24</v>
      </c>
      <c r="D35" s="57">
        <v>317</v>
      </c>
      <c r="E35" s="57">
        <v>187.9</v>
      </c>
      <c r="F35" s="58">
        <f t="shared" si="0"/>
        <v>59.3</v>
      </c>
    </row>
    <row r="36" spans="1:6" ht="51">
      <c r="A36" s="59">
        <v>31</v>
      </c>
      <c r="B36" s="55" t="s">
        <v>241</v>
      </c>
      <c r="C36" s="56" t="s">
        <v>216</v>
      </c>
      <c r="D36" s="57">
        <v>0</v>
      </c>
      <c r="E36" s="57">
        <v>0.9</v>
      </c>
      <c r="F36" s="58" t="str">
        <f t="shared" si="0"/>
        <v>-</v>
      </c>
    </row>
    <row r="37" spans="1:6" ht="51.75" customHeight="1">
      <c r="A37" s="59">
        <v>32</v>
      </c>
      <c r="B37" s="55" t="s">
        <v>211</v>
      </c>
      <c r="C37" s="56" t="s">
        <v>212</v>
      </c>
      <c r="D37" s="57">
        <v>0</v>
      </c>
      <c r="E37" s="57">
        <v>5</v>
      </c>
      <c r="F37" s="58" t="str">
        <f t="shared" si="0"/>
        <v>-</v>
      </c>
    </row>
    <row r="38" spans="1:6" ht="38.25">
      <c r="A38" s="59">
        <v>33</v>
      </c>
      <c r="B38" s="55" t="s">
        <v>242</v>
      </c>
      <c r="C38" s="56" t="s">
        <v>243</v>
      </c>
      <c r="D38" s="57">
        <v>268.3</v>
      </c>
      <c r="E38" s="57">
        <v>198.6</v>
      </c>
      <c r="F38" s="58">
        <f t="shared" si="0"/>
        <v>74</v>
      </c>
    </row>
    <row r="39" spans="1:6" ht="12.75">
      <c r="A39" s="59">
        <v>34</v>
      </c>
      <c r="B39" s="55" t="s">
        <v>203</v>
      </c>
      <c r="C39" s="56" t="s">
        <v>202</v>
      </c>
      <c r="D39" s="57">
        <f>SUM(D40)</f>
        <v>0</v>
      </c>
      <c r="E39" s="57">
        <f>SUM(E40)</f>
        <v>77.8</v>
      </c>
      <c r="F39" s="58" t="str">
        <f t="shared" si="0"/>
        <v>-</v>
      </c>
    </row>
    <row r="40" spans="1:6" ht="12.75">
      <c r="A40" s="59">
        <f>A39+1</f>
        <v>35</v>
      </c>
      <c r="B40" s="55" t="s">
        <v>260</v>
      </c>
      <c r="C40" s="56" t="s">
        <v>261</v>
      </c>
      <c r="D40" s="57">
        <v>0</v>
      </c>
      <c r="E40" s="57">
        <v>77.8</v>
      </c>
      <c r="F40" s="58" t="str">
        <f t="shared" si="0"/>
        <v>-</v>
      </c>
    </row>
    <row r="41" spans="1:6" ht="12.75">
      <c r="A41" s="59">
        <v>36</v>
      </c>
      <c r="B41" s="55" t="s">
        <v>250</v>
      </c>
      <c r="C41" s="56" t="s">
        <v>249</v>
      </c>
      <c r="D41" s="57">
        <f>D42+D63</f>
        <v>306939.3</v>
      </c>
      <c r="E41" s="57">
        <f>E42+E63</f>
        <v>149696.6</v>
      </c>
      <c r="F41" s="58">
        <f t="shared" si="0"/>
        <v>48.8</v>
      </c>
    </row>
    <row r="42" spans="1:6" ht="38.25">
      <c r="A42" s="59">
        <f>A41+1</f>
        <v>37</v>
      </c>
      <c r="B42" s="55" t="s">
        <v>255</v>
      </c>
      <c r="C42" s="56" t="s">
        <v>256</v>
      </c>
      <c r="D42" s="57">
        <f>D43+D45+D52+D60</f>
        <v>306939.3</v>
      </c>
      <c r="E42" s="57">
        <f>E43+E45+E52+E60</f>
        <v>158682.5</v>
      </c>
      <c r="F42" s="58">
        <f t="shared" si="0"/>
        <v>51.7</v>
      </c>
    </row>
    <row r="43" spans="1:6" ht="27.75" customHeight="1">
      <c r="A43" s="59">
        <v>38</v>
      </c>
      <c r="B43" s="55" t="s">
        <v>257</v>
      </c>
      <c r="C43" s="56" t="s">
        <v>25</v>
      </c>
      <c r="D43" s="57">
        <f>SUM(D44)</f>
        <v>37680</v>
      </c>
      <c r="E43" s="57">
        <f>SUM(E44)</f>
        <v>21980</v>
      </c>
      <c r="F43" s="58">
        <f t="shared" si="0"/>
        <v>58.3</v>
      </c>
    </row>
    <row r="44" spans="1:6" ht="39.75" customHeight="1">
      <c r="A44" s="59">
        <v>39</v>
      </c>
      <c r="B44" s="55" t="s">
        <v>26</v>
      </c>
      <c r="C44" s="56" t="s">
        <v>204</v>
      </c>
      <c r="D44" s="57">
        <v>37680</v>
      </c>
      <c r="E44" s="57">
        <v>21980</v>
      </c>
      <c r="F44" s="58">
        <f t="shared" si="0"/>
        <v>58.3</v>
      </c>
    </row>
    <row r="45" spans="1:6" ht="39.75" customHeight="1">
      <c r="A45" s="59">
        <v>40</v>
      </c>
      <c r="B45" s="55" t="s">
        <v>214</v>
      </c>
      <c r="C45" s="56" t="s">
        <v>217</v>
      </c>
      <c r="D45" s="57">
        <f>SUM(D46:D51)</f>
        <v>125033</v>
      </c>
      <c r="E45" s="57">
        <f>SUM(E46:E51)</f>
        <v>39161.2</v>
      </c>
      <c r="F45" s="58">
        <f t="shared" si="0"/>
        <v>31.3</v>
      </c>
    </row>
    <row r="46" spans="1:6" ht="51" customHeight="1">
      <c r="A46" s="59">
        <f>A45+1</f>
        <v>41</v>
      </c>
      <c r="B46" s="55" t="s">
        <v>27</v>
      </c>
      <c r="C46" s="56" t="s">
        <v>28</v>
      </c>
      <c r="D46" s="57">
        <v>264</v>
      </c>
      <c r="E46" s="57">
        <v>264</v>
      </c>
      <c r="F46" s="58">
        <f>IF(D46=0,"-",IF(E46/D46*100&gt;110,"свыше 100",ROUND((E46/D46*100),1)))</f>
        <v>100</v>
      </c>
    </row>
    <row r="47" spans="1:6" ht="28.5" customHeight="1">
      <c r="A47" s="59">
        <f>A46+1</f>
        <v>42</v>
      </c>
      <c r="B47" s="55" t="s">
        <v>29</v>
      </c>
      <c r="C47" s="56" t="s">
        <v>30</v>
      </c>
      <c r="D47" s="57">
        <v>642.6</v>
      </c>
      <c r="E47" s="57">
        <v>0</v>
      </c>
      <c r="F47" s="58">
        <f t="shared" si="0"/>
        <v>0</v>
      </c>
    </row>
    <row r="48" spans="1:6" ht="51.75" customHeight="1">
      <c r="A48" s="59">
        <f>A47+1</f>
        <v>43</v>
      </c>
      <c r="B48" s="55" t="s">
        <v>31</v>
      </c>
      <c r="C48" s="56" t="s">
        <v>32</v>
      </c>
      <c r="D48" s="57">
        <v>18114</v>
      </c>
      <c r="E48" s="57">
        <v>0</v>
      </c>
      <c r="F48" s="58">
        <f t="shared" si="0"/>
        <v>0</v>
      </c>
    </row>
    <row r="49" spans="1:6" ht="63.75">
      <c r="A49" s="59">
        <f>A48+1</f>
        <v>44</v>
      </c>
      <c r="B49" s="55" t="s">
        <v>33</v>
      </c>
      <c r="C49" s="56" t="s">
        <v>34</v>
      </c>
      <c r="D49" s="57">
        <v>3484.8</v>
      </c>
      <c r="E49" s="57">
        <v>546.7</v>
      </c>
      <c r="F49" s="58">
        <f t="shared" si="0"/>
        <v>15.7</v>
      </c>
    </row>
    <row r="50" spans="1:6" ht="38.25">
      <c r="A50" s="59">
        <v>45</v>
      </c>
      <c r="B50" s="55" t="s">
        <v>273</v>
      </c>
      <c r="C50" s="56" t="s">
        <v>274</v>
      </c>
      <c r="D50" s="57">
        <v>13006.2</v>
      </c>
      <c r="E50" s="57">
        <v>13006.2</v>
      </c>
      <c r="F50" s="58">
        <f t="shared" si="0"/>
        <v>100</v>
      </c>
    </row>
    <row r="51" spans="1:6" ht="25.5">
      <c r="A51" s="59">
        <v>46</v>
      </c>
      <c r="B51" s="55" t="s">
        <v>35</v>
      </c>
      <c r="C51" s="56" t="s">
        <v>36</v>
      </c>
      <c r="D51" s="57">
        <v>89521.4</v>
      </c>
      <c r="E51" s="57">
        <v>25344.3</v>
      </c>
      <c r="F51" s="58">
        <f t="shared" si="0"/>
        <v>28.3</v>
      </c>
    </row>
    <row r="52" spans="1:6" ht="27.75" customHeight="1">
      <c r="A52" s="59">
        <v>47</v>
      </c>
      <c r="B52" s="55" t="s">
        <v>200</v>
      </c>
      <c r="C52" s="56" t="s">
        <v>201</v>
      </c>
      <c r="D52" s="57">
        <f>SUM(D53:D59)</f>
        <v>142594.5</v>
      </c>
      <c r="E52" s="57">
        <f>SUM(E53:E59)</f>
        <v>88860.5</v>
      </c>
      <c r="F52" s="58">
        <f t="shared" si="0"/>
        <v>62.3</v>
      </c>
    </row>
    <row r="53" spans="1:6" ht="38.25" customHeight="1">
      <c r="A53" s="59">
        <f>A52+1</f>
        <v>48</v>
      </c>
      <c r="B53" s="55" t="s">
        <v>37</v>
      </c>
      <c r="C53" s="56" t="s">
        <v>38</v>
      </c>
      <c r="D53" s="60">
        <v>8797</v>
      </c>
      <c r="E53" s="60">
        <v>5041.3</v>
      </c>
      <c r="F53" s="58">
        <f t="shared" si="0"/>
        <v>57.3</v>
      </c>
    </row>
    <row r="54" spans="1:6" ht="52.5" customHeight="1">
      <c r="A54" s="59">
        <v>49</v>
      </c>
      <c r="B54" s="55" t="s">
        <v>39</v>
      </c>
      <c r="C54" s="56" t="s">
        <v>40</v>
      </c>
      <c r="D54" s="60">
        <v>10.6</v>
      </c>
      <c r="E54" s="60">
        <v>10.6</v>
      </c>
      <c r="F54" s="58">
        <f t="shared" si="0"/>
        <v>100</v>
      </c>
    </row>
    <row r="55" spans="1:6" ht="51">
      <c r="A55" s="59">
        <v>50</v>
      </c>
      <c r="B55" s="55" t="s">
        <v>41</v>
      </c>
      <c r="C55" s="56" t="s">
        <v>42</v>
      </c>
      <c r="D55" s="60">
        <v>759.3</v>
      </c>
      <c r="E55" s="60">
        <v>569.7</v>
      </c>
      <c r="F55" s="58">
        <f t="shared" si="0"/>
        <v>75</v>
      </c>
    </row>
    <row r="56" spans="1:6" ht="40.5" customHeight="1">
      <c r="A56" s="59">
        <v>51</v>
      </c>
      <c r="B56" s="55" t="s">
        <v>43</v>
      </c>
      <c r="C56" s="56" t="s">
        <v>55</v>
      </c>
      <c r="D56" s="60">
        <v>1004.5</v>
      </c>
      <c r="E56" s="60">
        <v>722.3</v>
      </c>
      <c r="F56" s="58">
        <f t="shared" si="0"/>
        <v>71.9</v>
      </c>
    </row>
    <row r="57" spans="1:6" ht="51">
      <c r="A57" s="59">
        <f>A56+1</f>
        <v>52</v>
      </c>
      <c r="B57" s="55" t="s">
        <v>44</v>
      </c>
      <c r="C57" s="56" t="s">
        <v>45</v>
      </c>
      <c r="D57" s="60">
        <v>1025</v>
      </c>
      <c r="E57" s="60">
        <v>450.9</v>
      </c>
      <c r="F57" s="58">
        <f t="shared" si="0"/>
        <v>44</v>
      </c>
    </row>
    <row r="58" spans="1:6" ht="40.5" customHeight="1">
      <c r="A58" s="59">
        <f>A57+1</f>
        <v>53</v>
      </c>
      <c r="B58" s="55" t="s">
        <v>46</v>
      </c>
      <c r="C58" s="56" t="s">
        <v>47</v>
      </c>
      <c r="D58" s="60">
        <v>18830.1</v>
      </c>
      <c r="E58" s="60">
        <v>12439.7</v>
      </c>
      <c r="F58" s="58">
        <f t="shared" si="0"/>
        <v>66.1</v>
      </c>
    </row>
    <row r="59" spans="1:6" ht="25.5">
      <c r="A59" s="59">
        <v>54</v>
      </c>
      <c r="B59" s="55" t="s">
        <v>254</v>
      </c>
      <c r="C59" s="56" t="s">
        <v>48</v>
      </c>
      <c r="D59" s="60">
        <v>112168</v>
      </c>
      <c r="E59" s="60">
        <v>69626</v>
      </c>
      <c r="F59" s="58">
        <f t="shared" si="0"/>
        <v>62.1</v>
      </c>
    </row>
    <row r="60" spans="1:6" ht="12.75">
      <c r="A60" s="59">
        <v>55</v>
      </c>
      <c r="B60" s="55" t="s">
        <v>215</v>
      </c>
      <c r="C60" s="56" t="s">
        <v>218</v>
      </c>
      <c r="D60" s="60">
        <f>SUM(D61:D62)</f>
        <v>1631.8</v>
      </c>
      <c r="E60" s="60">
        <f>SUM(E61:E62)</f>
        <v>8680.8</v>
      </c>
      <c r="F60" s="58" t="str">
        <f t="shared" si="0"/>
        <v>свыше 100</v>
      </c>
    </row>
    <row r="61" spans="1:6" ht="54.75" customHeight="1">
      <c r="A61" s="59">
        <v>56</v>
      </c>
      <c r="B61" s="55" t="s">
        <v>49</v>
      </c>
      <c r="C61" s="56" t="s">
        <v>50</v>
      </c>
      <c r="D61" s="60">
        <v>0</v>
      </c>
      <c r="E61" s="60">
        <v>45</v>
      </c>
      <c r="F61" s="58" t="str">
        <f t="shared" si="0"/>
        <v>-</v>
      </c>
    </row>
    <row r="62" spans="1:6" ht="28.5" customHeight="1">
      <c r="A62" s="59">
        <f>A61+1</f>
        <v>57</v>
      </c>
      <c r="B62" s="55" t="s">
        <v>51</v>
      </c>
      <c r="C62" s="56" t="s">
        <v>52</v>
      </c>
      <c r="D62" s="60">
        <v>1631.8</v>
      </c>
      <c r="E62" s="60">
        <v>8635.8</v>
      </c>
      <c r="F62" s="58" t="str">
        <f t="shared" si="0"/>
        <v>свыше 100</v>
      </c>
    </row>
    <row r="63" spans="1:6" ht="51">
      <c r="A63" s="59">
        <v>58</v>
      </c>
      <c r="B63" s="54" t="s">
        <v>251</v>
      </c>
      <c r="C63" s="61" t="s">
        <v>252</v>
      </c>
      <c r="D63" s="60">
        <f>D64</f>
        <v>0</v>
      </c>
      <c r="E63" s="60">
        <f>E64</f>
        <v>-8985.9</v>
      </c>
      <c r="F63" s="58" t="str">
        <f>IF(D63=0,"-",IF(E63/D63*100&gt;110,"свыше 100",ROUND((E63/D63*100),1)))</f>
        <v>-</v>
      </c>
    </row>
    <row r="64" spans="1:6" ht="54" customHeight="1">
      <c r="A64" s="59">
        <f>A63+1</f>
        <v>59</v>
      </c>
      <c r="B64" s="54" t="s">
        <v>53</v>
      </c>
      <c r="C64" s="61" t="s">
        <v>54</v>
      </c>
      <c r="D64" s="60">
        <v>0</v>
      </c>
      <c r="E64" s="60">
        <v>-8985.9</v>
      </c>
      <c r="F64" s="58" t="str">
        <f>IF(D64=0,"-",IF(E64/D64*100&gt;110,"свыше 100",ROUND((E64/D64*100),1)))</f>
        <v>-</v>
      </c>
    </row>
    <row r="65" spans="1:6" ht="12.75">
      <c r="A65" s="59">
        <f>A64+1</f>
        <v>60</v>
      </c>
      <c r="B65" s="62" t="s">
        <v>220</v>
      </c>
      <c r="C65" s="63" t="s">
        <v>222</v>
      </c>
      <c r="D65" s="64">
        <f>D6+D41</f>
        <v>458251.5</v>
      </c>
      <c r="E65" s="64">
        <f>E6+E41</f>
        <v>232861.2</v>
      </c>
      <c r="F65" s="65">
        <f t="shared" si="0"/>
        <v>50.8</v>
      </c>
    </row>
  </sheetData>
  <mergeCells count="1">
    <mergeCell ref="A2:F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GridLines="0" workbookViewId="0" topLeftCell="A1">
      <selection activeCell="E38" sqref="E38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0" style="0" hidden="1" customWidth="1"/>
    <col min="5" max="5" width="14.75390625" style="0" customWidth="1"/>
    <col min="6" max="12" width="0" style="0" hidden="1" customWidth="1"/>
    <col min="13" max="13" width="13.875" style="0" customWidth="1"/>
    <col min="14" max="14" width="12.375" style="0" customWidth="1"/>
    <col min="15" max="16" width="0" style="0" hidden="1" customWidth="1"/>
  </cols>
  <sheetData>
    <row r="1" spans="3:16" ht="60" customHeight="1">
      <c r="C1" s="79" t="s">
        <v>277</v>
      </c>
      <c r="D1" s="79"/>
      <c r="E1" s="79"/>
      <c r="F1" s="79"/>
      <c r="G1" s="79"/>
      <c r="H1" s="79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75" t="s">
        <v>266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2"/>
    </row>
    <row r="3" spans="3:16" ht="15.75" hidden="1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3"/>
    </row>
    <row r="4" spans="3:16" ht="1.5" customHeight="1">
      <c r="C4" s="86"/>
      <c r="D4" s="86"/>
      <c r="E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99.75">
      <c r="A5" s="15" t="s">
        <v>160</v>
      </c>
      <c r="B5" s="16" t="s">
        <v>162</v>
      </c>
      <c r="C5" s="16" t="s">
        <v>163</v>
      </c>
      <c r="D5" s="25" t="s">
        <v>57</v>
      </c>
      <c r="E5" s="17" t="s">
        <v>166</v>
      </c>
      <c r="F5" s="25" t="s">
        <v>57</v>
      </c>
      <c r="G5" s="25" t="s">
        <v>57</v>
      </c>
      <c r="H5" s="25" t="s">
        <v>57</v>
      </c>
      <c r="I5" s="25" t="s">
        <v>57</v>
      </c>
      <c r="J5" s="25" t="s">
        <v>57</v>
      </c>
      <c r="K5" s="25" t="s">
        <v>57</v>
      </c>
      <c r="L5" s="25" t="s">
        <v>57</v>
      </c>
      <c r="M5" s="18" t="s">
        <v>276</v>
      </c>
      <c r="N5" s="19" t="s">
        <v>161</v>
      </c>
      <c r="O5" s="4" t="s">
        <v>57</v>
      </c>
      <c r="P5" s="4" t="s">
        <v>57</v>
      </c>
    </row>
    <row r="6" spans="1:16" ht="15">
      <c r="A6" s="20" t="s">
        <v>164</v>
      </c>
      <c r="B6" s="21">
        <v>2</v>
      </c>
      <c r="C6" s="21">
        <v>3</v>
      </c>
      <c r="D6" s="25"/>
      <c r="E6" s="22">
        <v>4</v>
      </c>
      <c r="F6" s="25"/>
      <c r="G6" s="25"/>
      <c r="H6" s="25"/>
      <c r="I6" s="25"/>
      <c r="J6" s="25"/>
      <c r="K6" s="25"/>
      <c r="L6" s="25"/>
      <c r="M6" s="23">
        <v>5</v>
      </c>
      <c r="N6" s="24">
        <v>6</v>
      </c>
      <c r="O6" s="4"/>
      <c r="P6" s="4"/>
    </row>
    <row r="7" spans="1:16" ht="15">
      <c r="A7" s="26">
        <v>1</v>
      </c>
      <c r="B7" s="27" t="s">
        <v>59</v>
      </c>
      <c r="C7" s="28" t="s">
        <v>58</v>
      </c>
      <c r="D7" s="27"/>
      <c r="E7" s="72">
        <v>34178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22584</v>
      </c>
      <c r="N7" s="77">
        <f>M7/E7*100</f>
        <v>66.0775937737726</v>
      </c>
      <c r="O7" s="5">
        <v>0</v>
      </c>
      <c r="P7" s="6">
        <v>0</v>
      </c>
    </row>
    <row r="8" spans="1:16" ht="60" outlineLevel="1">
      <c r="A8" s="26">
        <v>2</v>
      </c>
      <c r="B8" s="29" t="s">
        <v>61</v>
      </c>
      <c r="C8" s="30" t="s">
        <v>60</v>
      </c>
      <c r="D8" s="29" t="s">
        <v>267</v>
      </c>
      <c r="E8" s="73">
        <v>948.8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653.7</v>
      </c>
      <c r="N8" s="78">
        <f aca="true" t="shared" si="0" ref="N8:N57">M8/E8*100</f>
        <v>68.89755480607084</v>
      </c>
      <c r="O8" s="5">
        <v>0</v>
      </c>
      <c r="P8" s="6">
        <v>0</v>
      </c>
    </row>
    <row r="9" spans="1:16" ht="60" outlineLevel="1">
      <c r="A9" s="26">
        <v>3</v>
      </c>
      <c r="B9" s="29" t="s">
        <v>63</v>
      </c>
      <c r="C9" s="30" t="s">
        <v>62</v>
      </c>
      <c r="D9" s="29"/>
      <c r="E9" s="73">
        <v>1549.7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817.2</v>
      </c>
      <c r="N9" s="78">
        <f t="shared" si="0"/>
        <v>52.73278699103052</v>
      </c>
      <c r="O9" s="5">
        <v>0</v>
      </c>
      <c r="P9" s="6">
        <v>0</v>
      </c>
    </row>
    <row r="10" spans="1:16" ht="75" outlineLevel="1">
      <c r="A10" s="26">
        <v>4</v>
      </c>
      <c r="B10" s="29" t="s">
        <v>65</v>
      </c>
      <c r="C10" s="30" t="s">
        <v>64</v>
      </c>
      <c r="D10" s="29"/>
      <c r="E10" s="73">
        <v>20860.2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14205.9</v>
      </c>
      <c r="N10" s="78">
        <f t="shared" si="0"/>
        <v>68.10049759829722</v>
      </c>
      <c r="O10" s="5">
        <v>0</v>
      </c>
      <c r="P10" s="6">
        <v>0</v>
      </c>
    </row>
    <row r="11" spans="1:16" ht="15" outlineLevel="1">
      <c r="A11" s="26">
        <v>5</v>
      </c>
      <c r="B11" s="29" t="s">
        <v>67</v>
      </c>
      <c r="C11" s="30" t="s">
        <v>66</v>
      </c>
      <c r="D11" s="29" t="s">
        <v>268</v>
      </c>
      <c r="E11" s="73">
        <v>10.6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8">
        <f t="shared" si="0"/>
        <v>0</v>
      </c>
      <c r="O11" s="5">
        <v>0</v>
      </c>
      <c r="P11" s="6">
        <v>0</v>
      </c>
    </row>
    <row r="12" spans="1:16" ht="45" outlineLevel="1">
      <c r="A12" s="26">
        <v>6</v>
      </c>
      <c r="B12" s="29" t="s">
        <v>69</v>
      </c>
      <c r="C12" s="30" t="s">
        <v>68</v>
      </c>
      <c r="D12" s="29"/>
      <c r="E12" s="73">
        <v>5433.1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3653.1</v>
      </c>
      <c r="N12" s="78">
        <f t="shared" si="0"/>
        <v>67.2378568404778</v>
      </c>
      <c r="O12" s="5">
        <v>0</v>
      </c>
      <c r="P12" s="6">
        <v>0</v>
      </c>
    </row>
    <row r="13" spans="1:16" ht="15" outlineLevel="1">
      <c r="A13" s="26">
        <v>7</v>
      </c>
      <c r="B13" s="29" t="s">
        <v>71</v>
      </c>
      <c r="C13" s="30" t="s">
        <v>70</v>
      </c>
      <c r="D13" s="29"/>
      <c r="E13" s="73">
        <v>200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8">
        <f t="shared" si="0"/>
        <v>0</v>
      </c>
      <c r="O13" s="5">
        <v>0</v>
      </c>
      <c r="P13" s="6">
        <v>0</v>
      </c>
    </row>
    <row r="14" spans="1:16" ht="18" customHeight="1" outlineLevel="1">
      <c r="A14" s="26">
        <v>8</v>
      </c>
      <c r="B14" s="29" t="s">
        <v>73</v>
      </c>
      <c r="C14" s="30" t="s">
        <v>72</v>
      </c>
      <c r="D14" s="29"/>
      <c r="E14" s="73">
        <v>5175.6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3254.1</v>
      </c>
      <c r="N14" s="78">
        <f t="shared" si="0"/>
        <v>62.87386969626709</v>
      </c>
      <c r="O14" s="5">
        <v>0</v>
      </c>
      <c r="P14" s="6">
        <v>0</v>
      </c>
    </row>
    <row r="15" spans="1:16" ht="15">
      <c r="A15" s="26">
        <v>9</v>
      </c>
      <c r="B15" s="27" t="s">
        <v>75</v>
      </c>
      <c r="C15" s="28" t="s">
        <v>74</v>
      </c>
      <c r="D15" s="27"/>
      <c r="E15" s="72">
        <v>759.3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333.8</v>
      </c>
      <c r="N15" s="77">
        <f t="shared" si="0"/>
        <v>43.96154352693271</v>
      </c>
      <c r="O15" s="5">
        <v>0</v>
      </c>
      <c r="P15" s="6">
        <v>0</v>
      </c>
    </row>
    <row r="16" spans="1:16" ht="30" outlineLevel="1">
      <c r="A16" s="26">
        <v>10</v>
      </c>
      <c r="B16" s="29" t="s">
        <v>77</v>
      </c>
      <c r="C16" s="30" t="s">
        <v>76</v>
      </c>
      <c r="D16" s="29"/>
      <c r="E16" s="73">
        <v>759.3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333.8</v>
      </c>
      <c r="N16" s="78">
        <f t="shared" si="0"/>
        <v>43.96154352693271</v>
      </c>
      <c r="O16" s="5">
        <v>0</v>
      </c>
      <c r="P16" s="6">
        <v>0</v>
      </c>
    </row>
    <row r="17" spans="1:16" ht="28.5">
      <c r="A17" s="26">
        <v>11</v>
      </c>
      <c r="B17" s="27" t="s">
        <v>79</v>
      </c>
      <c r="C17" s="28" t="s">
        <v>78</v>
      </c>
      <c r="D17" s="27"/>
      <c r="E17" s="72">
        <v>3170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748</v>
      </c>
      <c r="N17" s="77">
        <f t="shared" si="0"/>
        <v>23.59621451104101</v>
      </c>
      <c r="O17" s="5">
        <v>0</v>
      </c>
      <c r="P17" s="6">
        <v>0</v>
      </c>
    </row>
    <row r="18" spans="1:16" ht="48" customHeight="1" outlineLevel="1">
      <c r="A18" s="26">
        <v>12</v>
      </c>
      <c r="B18" s="29" t="s">
        <v>81</v>
      </c>
      <c r="C18" s="30" t="s">
        <v>80</v>
      </c>
      <c r="D18" s="29"/>
      <c r="E18" s="73">
        <v>1831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463.2</v>
      </c>
      <c r="N18" s="78">
        <f t="shared" si="0"/>
        <v>25.29765155652649</v>
      </c>
      <c r="O18" s="5">
        <v>0</v>
      </c>
      <c r="P18" s="6">
        <v>0</v>
      </c>
    </row>
    <row r="19" spans="1:16" ht="30" outlineLevel="1">
      <c r="A19" s="26">
        <v>13</v>
      </c>
      <c r="B19" s="29" t="s">
        <v>83</v>
      </c>
      <c r="C19" s="30" t="s">
        <v>82</v>
      </c>
      <c r="D19" s="29"/>
      <c r="E19" s="73">
        <v>1255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252.7</v>
      </c>
      <c r="N19" s="78">
        <f t="shared" si="0"/>
        <v>20.13545816733068</v>
      </c>
      <c r="O19" s="5">
        <v>0</v>
      </c>
      <c r="P19" s="6">
        <v>0</v>
      </c>
    </row>
    <row r="20" spans="1:16" ht="45" outlineLevel="1">
      <c r="A20" s="26">
        <v>14</v>
      </c>
      <c r="B20" s="29" t="s">
        <v>85</v>
      </c>
      <c r="C20" s="30" t="s">
        <v>84</v>
      </c>
      <c r="D20" s="29"/>
      <c r="E20" s="73">
        <v>84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32.1</v>
      </c>
      <c r="N20" s="78">
        <f t="shared" si="0"/>
        <v>38.214285714285715</v>
      </c>
      <c r="O20" s="5">
        <v>0</v>
      </c>
      <c r="P20" s="6">
        <v>0</v>
      </c>
    </row>
    <row r="21" spans="1:16" ht="15">
      <c r="A21" s="26">
        <v>15</v>
      </c>
      <c r="B21" s="27" t="s">
        <v>87</v>
      </c>
      <c r="C21" s="28" t="s">
        <v>86</v>
      </c>
      <c r="D21" s="27"/>
      <c r="E21" s="72">
        <v>44414.2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4156.4</v>
      </c>
      <c r="N21" s="77">
        <f t="shared" si="0"/>
        <v>9.358268301579225</v>
      </c>
      <c r="O21" s="5">
        <v>0</v>
      </c>
      <c r="P21" s="6">
        <v>0</v>
      </c>
    </row>
    <row r="22" spans="1:16" ht="17.25" customHeight="1" outlineLevel="1">
      <c r="A22" s="26">
        <v>16</v>
      </c>
      <c r="B22" s="29" t="s">
        <v>89</v>
      </c>
      <c r="C22" s="30" t="s">
        <v>88</v>
      </c>
      <c r="D22" s="29"/>
      <c r="E22" s="73">
        <v>48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8">
        <f t="shared" si="0"/>
        <v>0</v>
      </c>
      <c r="O22" s="5">
        <v>0</v>
      </c>
      <c r="P22" s="6">
        <v>0</v>
      </c>
    </row>
    <row r="23" spans="1:16" ht="15" outlineLevel="1">
      <c r="A23" s="26">
        <v>17</v>
      </c>
      <c r="B23" s="29" t="s">
        <v>91</v>
      </c>
      <c r="C23" s="30" t="s">
        <v>90</v>
      </c>
      <c r="D23" s="29"/>
      <c r="E23" s="73">
        <v>233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8">
        <f t="shared" si="0"/>
        <v>0</v>
      </c>
      <c r="O23" s="5">
        <v>0</v>
      </c>
      <c r="P23" s="6">
        <v>0</v>
      </c>
    </row>
    <row r="24" spans="1:16" ht="15" outlineLevel="1">
      <c r="A24" s="26">
        <v>18</v>
      </c>
      <c r="B24" s="29" t="s">
        <v>93</v>
      </c>
      <c r="C24" s="30" t="s">
        <v>92</v>
      </c>
      <c r="D24" s="29"/>
      <c r="E24" s="73">
        <v>437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106.3</v>
      </c>
      <c r="N24" s="78">
        <f t="shared" si="0"/>
        <v>24.324942791762012</v>
      </c>
      <c r="O24" s="5">
        <v>0</v>
      </c>
      <c r="P24" s="6">
        <v>0</v>
      </c>
    </row>
    <row r="25" spans="1:16" ht="15" outlineLevel="1">
      <c r="A25" s="26">
        <v>19</v>
      </c>
      <c r="B25" s="29" t="s">
        <v>95</v>
      </c>
      <c r="C25" s="30" t="s">
        <v>94</v>
      </c>
      <c r="D25" s="29"/>
      <c r="E25" s="73">
        <v>636.4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506</v>
      </c>
      <c r="N25" s="78">
        <f t="shared" si="0"/>
        <v>79.50974230043998</v>
      </c>
      <c r="O25" s="5">
        <v>0</v>
      </c>
      <c r="P25" s="6">
        <v>0</v>
      </c>
    </row>
    <row r="26" spans="1:16" ht="15" outlineLevel="1">
      <c r="A26" s="26">
        <v>20</v>
      </c>
      <c r="B26" s="29" t="s">
        <v>97</v>
      </c>
      <c r="C26" s="30" t="s">
        <v>96</v>
      </c>
      <c r="D26" s="29"/>
      <c r="E26" s="73">
        <v>11122.2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3056.1</v>
      </c>
      <c r="N26" s="78">
        <f t="shared" si="0"/>
        <v>27.477477477477475</v>
      </c>
      <c r="O26" s="5">
        <v>0</v>
      </c>
      <c r="P26" s="6">
        <v>0</v>
      </c>
    </row>
    <row r="27" spans="1:16" ht="15" outlineLevel="1">
      <c r="A27" s="26">
        <v>21</v>
      </c>
      <c r="B27" s="29" t="s">
        <v>99</v>
      </c>
      <c r="C27" s="30" t="s">
        <v>98</v>
      </c>
      <c r="D27" s="29"/>
      <c r="E27" s="73">
        <v>984.2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8">
        <f t="shared" si="0"/>
        <v>0</v>
      </c>
      <c r="O27" s="5">
        <v>0</v>
      </c>
      <c r="P27" s="6">
        <v>0</v>
      </c>
    </row>
    <row r="28" spans="1:16" ht="33" customHeight="1" outlineLevel="1">
      <c r="A28" s="26">
        <v>22</v>
      </c>
      <c r="B28" s="29" t="s">
        <v>101</v>
      </c>
      <c r="C28" s="30" t="s">
        <v>100</v>
      </c>
      <c r="D28" s="29"/>
      <c r="E28" s="73">
        <v>30953.4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488</v>
      </c>
      <c r="N28" s="78">
        <f t="shared" si="0"/>
        <v>1.5765634792946817</v>
      </c>
      <c r="O28" s="5">
        <v>0</v>
      </c>
      <c r="P28" s="6">
        <v>0</v>
      </c>
    </row>
    <row r="29" spans="1:16" ht="15" customHeight="1">
      <c r="A29" s="26">
        <v>23</v>
      </c>
      <c r="B29" s="27" t="s">
        <v>103</v>
      </c>
      <c r="C29" s="28" t="s">
        <v>102</v>
      </c>
      <c r="D29" s="27"/>
      <c r="E29" s="72">
        <v>63284.2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9925</v>
      </c>
      <c r="N29" s="77">
        <f t="shared" si="0"/>
        <v>15.68321950818688</v>
      </c>
      <c r="O29" s="5">
        <v>0</v>
      </c>
      <c r="P29" s="6">
        <v>0</v>
      </c>
    </row>
    <row r="30" spans="1:16" ht="15" outlineLevel="1">
      <c r="A30" s="26">
        <v>24</v>
      </c>
      <c r="B30" s="29" t="s">
        <v>105</v>
      </c>
      <c r="C30" s="30" t="s">
        <v>104</v>
      </c>
      <c r="D30" s="29"/>
      <c r="E30" s="73">
        <v>18434.2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1324.6</v>
      </c>
      <c r="N30" s="78">
        <f t="shared" si="0"/>
        <v>7.185557279404583</v>
      </c>
      <c r="O30" s="5">
        <v>0</v>
      </c>
      <c r="P30" s="6">
        <v>0</v>
      </c>
    </row>
    <row r="31" spans="1:16" ht="15" outlineLevel="1">
      <c r="A31" s="26">
        <v>25</v>
      </c>
      <c r="B31" s="29" t="s">
        <v>107</v>
      </c>
      <c r="C31" s="30" t="s">
        <v>106</v>
      </c>
      <c r="D31" s="29"/>
      <c r="E31" s="73">
        <v>13174.8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1365.8</v>
      </c>
      <c r="N31" s="78">
        <f t="shared" si="0"/>
        <v>10.366760785742478</v>
      </c>
      <c r="O31" s="5">
        <v>0</v>
      </c>
      <c r="P31" s="6">
        <v>0</v>
      </c>
    </row>
    <row r="32" spans="1:16" ht="15" outlineLevel="1">
      <c r="A32" s="26">
        <v>26</v>
      </c>
      <c r="B32" s="29" t="s">
        <v>109</v>
      </c>
      <c r="C32" s="30" t="s">
        <v>108</v>
      </c>
      <c r="D32" s="29"/>
      <c r="E32" s="73">
        <v>21207.4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4540.9</v>
      </c>
      <c r="N32" s="78">
        <f t="shared" si="0"/>
        <v>21.411865669530446</v>
      </c>
      <c r="O32" s="5">
        <v>0</v>
      </c>
      <c r="P32" s="6">
        <v>0</v>
      </c>
    </row>
    <row r="33" spans="1:16" ht="30" outlineLevel="1">
      <c r="A33" s="26">
        <v>27</v>
      </c>
      <c r="B33" s="29" t="s">
        <v>111</v>
      </c>
      <c r="C33" s="30" t="s">
        <v>110</v>
      </c>
      <c r="D33" s="29"/>
      <c r="E33" s="73">
        <v>10467.8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2693.7</v>
      </c>
      <c r="N33" s="78">
        <f t="shared" si="0"/>
        <v>25.733200863600757</v>
      </c>
      <c r="O33" s="5">
        <v>0</v>
      </c>
      <c r="P33" s="6">
        <v>0</v>
      </c>
    </row>
    <row r="34" spans="1:16" ht="15">
      <c r="A34" s="26">
        <v>28</v>
      </c>
      <c r="B34" s="27" t="s">
        <v>113</v>
      </c>
      <c r="C34" s="28" t="s">
        <v>112</v>
      </c>
      <c r="D34" s="27"/>
      <c r="E34" s="72">
        <v>1279.8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272.1</v>
      </c>
      <c r="N34" s="77">
        <f t="shared" si="0"/>
        <v>21.261134552273795</v>
      </c>
      <c r="O34" s="5">
        <v>0</v>
      </c>
      <c r="P34" s="6">
        <v>0</v>
      </c>
    </row>
    <row r="35" spans="1:16" ht="30" outlineLevel="1">
      <c r="A35" s="26">
        <v>29</v>
      </c>
      <c r="B35" s="29" t="s">
        <v>115</v>
      </c>
      <c r="C35" s="30" t="s">
        <v>114</v>
      </c>
      <c r="D35" s="29"/>
      <c r="E35" s="73">
        <v>692.2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160.2</v>
      </c>
      <c r="N35" s="78">
        <f t="shared" si="0"/>
        <v>23.14360011557353</v>
      </c>
      <c r="O35" s="5">
        <v>0</v>
      </c>
      <c r="P35" s="6">
        <v>0</v>
      </c>
    </row>
    <row r="36" spans="1:16" ht="30" outlineLevel="1">
      <c r="A36" s="26">
        <v>30</v>
      </c>
      <c r="B36" s="29" t="s">
        <v>117</v>
      </c>
      <c r="C36" s="30" t="s">
        <v>116</v>
      </c>
      <c r="D36" s="29"/>
      <c r="E36" s="73">
        <v>587.6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111.9</v>
      </c>
      <c r="N36" s="78">
        <f t="shared" si="0"/>
        <v>19.04356705241661</v>
      </c>
      <c r="O36" s="5">
        <v>0</v>
      </c>
      <c r="P36" s="6">
        <v>0</v>
      </c>
    </row>
    <row r="37" spans="1:16" ht="15">
      <c r="A37" s="26">
        <v>31</v>
      </c>
      <c r="B37" s="27" t="s">
        <v>119</v>
      </c>
      <c r="C37" s="28" t="s">
        <v>118</v>
      </c>
      <c r="D37" s="27"/>
      <c r="E37" s="72">
        <v>251497.5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117867.8</v>
      </c>
      <c r="N37" s="77">
        <f t="shared" si="0"/>
        <v>46.86639032197139</v>
      </c>
      <c r="O37" s="5">
        <v>0</v>
      </c>
      <c r="P37" s="6">
        <v>0</v>
      </c>
    </row>
    <row r="38" spans="1:16" ht="15" outlineLevel="1">
      <c r="A38" s="26">
        <v>32</v>
      </c>
      <c r="B38" s="29" t="s">
        <v>121</v>
      </c>
      <c r="C38" s="30" t="s">
        <v>120</v>
      </c>
      <c r="D38" s="29"/>
      <c r="E38" s="73">
        <v>50506.7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24079.8</v>
      </c>
      <c r="N38" s="78">
        <f t="shared" si="0"/>
        <v>47.67644688724466</v>
      </c>
      <c r="O38" s="5">
        <v>0</v>
      </c>
      <c r="P38" s="6">
        <v>0</v>
      </c>
    </row>
    <row r="39" spans="1:16" ht="15" outlineLevel="1">
      <c r="A39" s="26">
        <v>33</v>
      </c>
      <c r="B39" s="29" t="s">
        <v>123</v>
      </c>
      <c r="C39" s="30" t="s">
        <v>122</v>
      </c>
      <c r="D39" s="29"/>
      <c r="E39" s="73">
        <v>171792.2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83811.9</v>
      </c>
      <c r="N39" s="78">
        <f t="shared" si="0"/>
        <v>48.786790087093586</v>
      </c>
      <c r="O39" s="5">
        <v>0</v>
      </c>
      <c r="P39" s="6">
        <v>0</v>
      </c>
    </row>
    <row r="40" spans="1:16" ht="30" outlineLevel="1">
      <c r="A40" s="26">
        <v>34</v>
      </c>
      <c r="B40" s="29" t="s">
        <v>125</v>
      </c>
      <c r="C40" s="30" t="s">
        <v>124</v>
      </c>
      <c r="D40" s="29"/>
      <c r="E40" s="73">
        <v>20272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3457.2</v>
      </c>
      <c r="N40" s="78">
        <f t="shared" si="0"/>
        <v>17.054064719810576</v>
      </c>
      <c r="O40" s="5">
        <v>0</v>
      </c>
      <c r="P40" s="6">
        <v>0</v>
      </c>
    </row>
    <row r="41" spans="1:16" ht="21.75" customHeight="1" outlineLevel="1">
      <c r="A41" s="26">
        <v>35</v>
      </c>
      <c r="B41" s="29" t="s">
        <v>127</v>
      </c>
      <c r="C41" s="30" t="s">
        <v>126</v>
      </c>
      <c r="D41" s="29"/>
      <c r="E41" s="73">
        <v>8926.6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6518.9</v>
      </c>
      <c r="N41" s="78">
        <f t="shared" si="0"/>
        <v>73.02780453924225</v>
      </c>
      <c r="O41" s="5">
        <v>0</v>
      </c>
      <c r="P41" s="6">
        <v>0</v>
      </c>
    </row>
    <row r="42" spans="1:16" ht="15">
      <c r="A42" s="26">
        <v>36</v>
      </c>
      <c r="B42" s="27" t="s">
        <v>129</v>
      </c>
      <c r="C42" s="28" t="s">
        <v>128</v>
      </c>
      <c r="D42" s="27" t="s">
        <v>269</v>
      </c>
      <c r="E42" s="72">
        <v>22295.1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12785.3</v>
      </c>
      <c r="N42" s="77">
        <f t="shared" si="0"/>
        <v>57.34578449973312</v>
      </c>
      <c r="O42" s="5">
        <v>0</v>
      </c>
      <c r="P42" s="6">
        <v>0</v>
      </c>
    </row>
    <row r="43" spans="1:16" ht="15" outlineLevel="1">
      <c r="A43" s="26">
        <v>37</v>
      </c>
      <c r="B43" s="29" t="s">
        <v>131</v>
      </c>
      <c r="C43" s="30" t="s">
        <v>130</v>
      </c>
      <c r="D43" s="29" t="s">
        <v>269</v>
      </c>
      <c r="E43" s="73">
        <v>21048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12024.7</v>
      </c>
      <c r="N43" s="78">
        <f t="shared" si="0"/>
        <v>57.12989357658685</v>
      </c>
      <c r="O43" s="5">
        <v>0</v>
      </c>
      <c r="P43" s="6">
        <v>0</v>
      </c>
    </row>
    <row r="44" spans="1:16" ht="30" outlineLevel="1">
      <c r="A44" s="26">
        <v>38</v>
      </c>
      <c r="B44" s="29" t="s">
        <v>133</v>
      </c>
      <c r="C44" s="30" t="s">
        <v>132</v>
      </c>
      <c r="D44" s="29"/>
      <c r="E44" s="73">
        <v>1247.1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760.6</v>
      </c>
      <c r="N44" s="78">
        <f t="shared" si="0"/>
        <v>60.98949562986128</v>
      </c>
      <c r="O44" s="5">
        <v>0</v>
      </c>
      <c r="P44" s="6">
        <v>0</v>
      </c>
    </row>
    <row r="45" spans="1:16" ht="15">
      <c r="A45" s="26">
        <v>39</v>
      </c>
      <c r="B45" s="27" t="s">
        <v>135</v>
      </c>
      <c r="C45" s="28" t="s">
        <v>134</v>
      </c>
      <c r="D45" s="27"/>
      <c r="E45" s="72">
        <v>345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220.6</v>
      </c>
      <c r="N45" s="77">
        <f t="shared" si="0"/>
        <v>63.94202898550725</v>
      </c>
      <c r="O45" s="5">
        <v>0</v>
      </c>
      <c r="P45" s="6">
        <v>0</v>
      </c>
    </row>
    <row r="46" spans="1:16" ht="28.5" customHeight="1" outlineLevel="1">
      <c r="A46" s="26">
        <v>40</v>
      </c>
      <c r="B46" s="29" t="s">
        <v>137</v>
      </c>
      <c r="C46" s="30" t="s">
        <v>136</v>
      </c>
      <c r="D46" s="29"/>
      <c r="E46" s="73">
        <v>345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220.6</v>
      </c>
      <c r="N46" s="78">
        <f t="shared" si="0"/>
        <v>63.94202898550725</v>
      </c>
      <c r="O46" s="5">
        <v>0</v>
      </c>
      <c r="P46" s="6">
        <v>0</v>
      </c>
    </row>
    <row r="47" spans="1:16" ht="15">
      <c r="A47" s="26">
        <v>41</v>
      </c>
      <c r="B47" s="27" t="s">
        <v>139</v>
      </c>
      <c r="C47" s="28" t="s">
        <v>138</v>
      </c>
      <c r="D47" s="27"/>
      <c r="E47" s="72">
        <v>35197.8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17679</v>
      </c>
      <c r="N47" s="77">
        <f t="shared" si="0"/>
        <v>50.2275710413719</v>
      </c>
      <c r="O47" s="5">
        <v>0</v>
      </c>
      <c r="P47" s="6">
        <v>0</v>
      </c>
    </row>
    <row r="48" spans="1:16" ht="15" outlineLevel="1">
      <c r="A48" s="26">
        <v>42</v>
      </c>
      <c r="B48" s="29" t="s">
        <v>141</v>
      </c>
      <c r="C48" s="30" t="s">
        <v>140</v>
      </c>
      <c r="D48" s="29"/>
      <c r="E48" s="73">
        <v>1651.4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975.1</v>
      </c>
      <c r="N48" s="78">
        <f t="shared" si="0"/>
        <v>59.04686932299866</v>
      </c>
      <c r="O48" s="5">
        <v>0</v>
      </c>
      <c r="P48" s="6">
        <v>0</v>
      </c>
    </row>
    <row r="49" spans="1:16" ht="15" outlineLevel="1">
      <c r="A49" s="26">
        <v>43</v>
      </c>
      <c r="B49" s="29" t="s">
        <v>143</v>
      </c>
      <c r="C49" s="30" t="s">
        <v>142</v>
      </c>
      <c r="D49" s="29" t="s">
        <v>270</v>
      </c>
      <c r="E49" s="73">
        <v>32000.5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16065.1</v>
      </c>
      <c r="N49" s="78">
        <f t="shared" si="0"/>
        <v>50.20265308354557</v>
      </c>
      <c r="O49" s="5">
        <v>0</v>
      </c>
      <c r="P49" s="6">
        <v>0</v>
      </c>
    </row>
    <row r="50" spans="1:16" ht="27.75" customHeight="1" outlineLevel="1">
      <c r="A50" s="26">
        <v>44</v>
      </c>
      <c r="B50" s="29" t="s">
        <v>145</v>
      </c>
      <c r="C50" s="30" t="s">
        <v>144</v>
      </c>
      <c r="D50" s="29"/>
      <c r="E50" s="73">
        <v>1545.9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638.8</v>
      </c>
      <c r="N50" s="78">
        <f t="shared" si="0"/>
        <v>41.322207128533535</v>
      </c>
      <c r="O50" s="5">
        <v>0</v>
      </c>
      <c r="P50" s="6">
        <v>0</v>
      </c>
    </row>
    <row r="51" spans="1:16" ht="15">
      <c r="A51" s="26">
        <v>45</v>
      </c>
      <c r="B51" s="27" t="s">
        <v>147</v>
      </c>
      <c r="C51" s="28" t="s">
        <v>146</v>
      </c>
      <c r="D51" s="27"/>
      <c r="E51" s="72">
        <v>3512.5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1530.1</v>
      </c>
      <c r="N51" s="77">
        <f t="shared" si="0"/>
        <v>43.56156583629893</v>
      </c>
      <c r="O51" s="5">
        <v>0</v>
      </c>
      <c r="P51" s="6">
        <v>0</v>
      </c>
    </row>
    <row r="52" spans="1:16" ht="18.75" customHeight="1" outlineLevel="1">
      <c r="A52" s="26">
        <v>46</v>
      </c>
      <c r="B52" s="29" t="s">
        <v>149</v>
      </c>
      <c r="C52" s="30" t="s">
        <v>148</v>
      </c>
      <c r="D52" s="29"/>
      <c r="E52" s="73">
        <v>3512.5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1530.1</v>
      </c>
      <c r="N52" s="78">
        <f t="shared" si="0"/>
        <v>43.56156583629893</v>
      </c>
      <c r="O52" s="5">
        <v>0</v>
      </c>
      <c r="P52" s="6">
        <v>0</v>
      </c>
    </row>
    <row r="53" spans="1:16" ht="15">
      <c r="A53" s="26">
        <v>47</v>
      </c>
      <c r="B53" s="27" t="s">
        <v>151</v>
      </c>
      <c r="C53" s="28" t="s">
        <v>150</v>
      </c>
      <c r="D53" s="27"/>
      <c r="E53" s="72">
        <v>656.9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626.3</v>
      </c>
      <c r="N53" s="77">
        <f t="shared" si="0"/>
        <v>95.34175673618512</v>
      </c>
      <c r="O53" s="5">
        <v>0</v>
      </c>
      <c r="P53" s="6">
        <v>0</v>
      </c>
    </row>
    <row r="54" spans="1:16" ht="18" customHeight="1" outlineLevel="1">
      <c r="A54" s="26">
        <v>48</v>
      </c>
      <c r="B54" s="29" t="s">
        <v>153</v>
      </c>
      <c r="C54" s="30" t="s">
        <v>152</v>
      </c>
      <c r="D54" s="29"/>
      <c r="E54" s="73">
        <v>656.9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626.3</v>
      </c>
      <c r="N54" s="78">
        <f t="shared" si="0"/>
        <v>95.34175673618512</v>
      </c>
      <c r="O54" s="5">
        <v>0</v>
      </c>
      <c r="P54" s="6">
        <v>0</v>
      </c>
    </row>
    <row r="55" spans="1:16" ht="28.5">
      <c r="A55" s="26">
        <v>49</v>
      </c>
      <c r="B55" s="27" t="s">
        <v>155</v>
      </c>
      <c r="C55" s="28" t="s">
        <v>154</v>
      </c>
      <c r="D55" s="27"/>
      <c r="E55" s="72">
        <v>410.6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42</v>
      </c>
      <c r="N55" s="77">
        <f t="shared" si="0"/>
        <v>10.228933268387724</v>
      </c>
      <c r="O55" s="5">
        <v>0</v>
      </c>
      <c r="P55" s="6">
        <v>0</v>
      </c>
    </row>
    <row r="56" spans="1:16" ht="30" outlineLevel="1">
      <c r="A56" s="26">
        <v>50</v>
      </c>
      <c r="B56" s="29" t="s">
        <v>157</v>
      </c>
      <c r="C56" s="30" t="s">
        <v>156</v>
      </c>
      <c r="D56" s="29"/>
      <c r="E56" s="73">
        <v>410.6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42</v>
      </c>
      <c r="N56" s="78">
        <f t="shared" si="0"/>
        <v>10.228933268387724</v>
      </c>
      <c r="O56" s="5">
        <v>0</v>
      </c>
      <c r="P56" s="6">
        <v>0</v>
      </c>
    </row>
    <row r="57" spans="1:16" ht="15">
      <c r="A57" s="26">
        <v>51</v>
      </c>
      <c r="B57" s="81" t="s">
        <v>158</v>
      </c>
      <c r="C57" s="82"/>
      <c r="D57" s="83"/>
      <c r="E57" s="72">
        <f>E7+E15+E17+E21+E29+E34+E37+E42+E45+E47+E51+E53+E55</f>
        <v>461000.89999999997</v>
      </c>
      <c r="F57" s="72">
        <f aca="true" t="shared" si="1" ref="F57:M57">F7+F15+F17+F21+F29+F34+F37+F42+F45+F47+F51+F53+F55</f>
        <v>0</v>
      </c>
      <c r="G57" s="72">
        <f t="shared" si="1"/>
        <v>0</v>
      </c>
      <c r="H57" s="72">
        <f t="shared" si="1"/>
        <v>0</v>
      </c>
      <c r="I57" s="72">
        <f t="shared" si="1"/>
        <v>0</v>
      </c>
      <c r="J57" s="72">
        <f t="shared" si="1"/>
        <v>0</v>
      </c>
      <c r="K57" s="72">
        <f t="shared" si="1"/>
        <v>0</v>
      </c>
      <c r="L57" s="72">
        <f t="shared" si="1"/>
        <v>0</v>
      </c>
      <c r="M57" s="72">
        <f t="shared" si="1"/>
        <v>188770.4</v>
      </c>
      <c r="N57" s="77">
        <f t="shared" si="0"/>
        <v>40.947946088608504</v>
      </c>
      <c r="O57" s="7">
        <v>0</v>
      </c>
      <c r="P57" s="8">
        <v>0</v>
      </c>
    </row>
    <row r="58" spans="3:16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12.75"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9"/>
    </row>
    <row r="60" ht="28.5" customHeight="1"/>
  </sheetData>
  <mergeCells count="6">
    <mergeCell ref="C59:O59"/>
    <mergeCell ref="C1:H1"/>
    <mergeCell ref="B57:D57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"/>
  <sheetViews>
    <sheetView zoomScale="75" zoomScaleNormal="75" workbookViewId="0" topLeftCell="A14">
      <selection activeCell="F22" sqref="F22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88" t="s">
        <v>278</v>
      </c>
      <c r="B2" s="89"/>
      <c r="C2" s="89"/>
      <c r="D2" s="89"/>
      <c r="E2" s="89"/>
      <c r="F2" s="89"/>
    </row>
    <row r="3" spans="1:6" ht="12.75" customHeight="1">
      <c r="A3" s="93" t="s">
        <v>167</v>
      </c>
      <c r="B3" s="93" t="s">
        <v>1</v>
      </c>
      <c r="C3" s="93" t="s">
        <v>0</v>
      </c>
      <c r="D3" s="93" t="s">
        <v>166</v>
      </c>
      <c r="E3" s="90" t="s">
        <v>276</v>
      </c>
      <c r="F3" s="90" t="s">
        <v>161</v>
      </c>
    </row>
    <row r="4" spans="1:6" ht="108" customHeight="1">
      <c r="A4" s="94"/>
      <c r="B4" s="94"/>
      <c r="C4" s="94"/>
      <c r="D4" s="94"/>
      <c r="E4" s="91"/>
      <c r="F4" s="92"/>
    </row>
    <row r="5" spans="1:6" ht="15.75">
      <c r="A5" s="31">
        <v>1</v>
      </c>
      <c r="B5" s="31">
        <v>2</v>
      </c>
      <c r="C5" s="31">
        <v>3</v>
      </c>
      <c r="D5" s="31">
        <v>4</v>
      </c>
      <c r="E5" s="44">
        <v>5</v>
      </c>
      <c r="F5" s="44">
        <v>6</v>
      </c>
    </row>
    <row r="6" spans="1:6" ht="31.5">
      <c r="A6" s="32">
        <v>1</v>
      </c>
      <c r="B6" s="33" t="s">
        <v>170</v>
      </c>
      <c r="C6" s="34" t="s">
        <v>171</v>
      </c>
      <c r="D6" s="39">
        <f>D7+D8</f>
        <v>0</v>
      </c>
      <c r="E6" s="39">
        <f>E7+E8</f>
        <v>0</v>
      </c>
      <c r="F6" s="48">
        <v>0</v>
      </c>
    </row>
    <row r="7" spans="1:6" ht="47.25">
      <c r="A7" s="32">
        <v>2</v>
      </c>
      <c r="B7" s="40" t="s">
        <v>172</v>
      </c>
      <c r="C7" s="37" t="s">
        <v>173</v>
      </c>
      <c r="D7" s="38">
        <v>10000</v>
      </c>
      <c r="E7" s="47">
        <v>0</v>
      </c>
      <c r="F7" s="47">
        <f>E7/D7</f>
        <v>0</v>
      </c>
    </row>
    <row r="8" spans="1:6" ht="47.25">
      <c r="A8" s="32">
        <v>3</v>
      </c>
      <c r="B8" s="40" t="s">
        <v>174</v>
      </c>
      <c r="C8" s="37" t="s">
        <v>175</v>
      </c>
      <c r="D8" s="38">
        <v>-10000</v>
      </c>
      <c r="E8" s="47">
        <v>0</v>
      </c>
      <c r="F8" s="47">
        <f>E8/D8</f>
        <v>0</v>
      </c>
    </row>
    <row r="9" spans="1:6" ht="47.25">
      <c r="A9" s="32">
        <v>4</v>
      </c>
      <c r="B9" s="33" t="s">
        <v>176</v>
      </c>
      <c r="C9" s="34" t="s">
        <v>177</v>
      </c>
      <c r="D9" s="35">
        <f>D10+D11</f>
        <v>0</v>
      </c>
      <c r="E9" s="35">
        <f>E10+E11</f>
        <v>-672</v>
      </c>
      <c r="F9" s="48">
        <v>0</v>
      </c>
    </row>
    <row r="10" spans="1:6" ht="61.5" customHeight="1">
      <c r="A10" s="32">
        <v>5</v>
      </c>
      <c r="B10" s="36" t="s">
        <v>168</v>
      </c>
      <c r="C10" s="37" t="s">
        <v>178</v>
      </c>
      <c r="D10" s="38">
        <v>15293.1</v>
      </c>
      <c r="E10" s="47">
        <v>0</v>
      </c>
      <c r="F10" s="47">
        <v>0</v>
      </c>
    </row>
    <row r="11" spans="1:6" ht="65.25" customHeight="1">
      <c r="A11" s="32">
        <v>6</v>
      </c>
      <c r="B11" s="36" t="s">
        <v>169</v>
      </c>
      <c r="C11" s="37" t="s">
        <v>179</v>
      </c>
      <c r="D11" s="38">
        <v>-15293.1</v>
      </c>
      <c r="E11" s="47">
        <v>-672</v>
      </c>
      <c r="F11" s="47">
        <v>4.4</v>
      </c>
    </row>
    <row r="12" spans="1:6" ht="31.5">
      <c r="A12" s="32">
        <v>7</v>
      </c>
      <c r="B12" s="33" t="s">
        <v>180</v>
      </c>
      <c r="C12" s="34" t="s">
        <v>181</v>
      </c>
      <c r="D12" s="35">
        <f>D13+D14</f>
        <v>2749.399999999965</v>
      </c>
      <c r="E12" s="39">
        <f>E13+E14</f>
        <v>-43118.90000000002</v>
      </c>
      <c r="F12" s="48">
        <v>1568.3</v>
      </c>
    </row>
    <row r="13" spans="1:6" ht="32.25" customHeight="1">
      <c r="A13" s="32">
        <v>8</v>
      </c>
      <c r="B13" s="40" t="s">
        <v>182</v>
      </c>
      <c r="C13" s="37" t="s">
        <v>183</v>
      </c>
      <c r="D13" s="38">
        <v>-491528.9</v>
      </c>
      <c r="E13" s="46">
        <v>-247432.2</v>
      </c>
      <c r="F13" s="47">
        <v>50.3</v>
      </c>
    </row>
    <row r="14" spans="1:6" ht="31.5">
      <c r="A14" s="32">
        <v>9</v>
      </c>
      <c r="B14" s="40" t="s">
        <v>184</v>
      </c>
      <c r="C14" s="37" t="s">
        <v>185</v>
      </c>
      <c r="D14" s="38">
        <v>494278.3</v>
      </c>
      <c r="E14" s="47">
        <v>204313.3</v>
      </c>
      <c r="F14" s="47">
        <v>41.3</v>
      </c>
    </row>
    <row r="15" spans="1:6" ht="31.5">
      <c r="A15" s="32">
        <v>10</v>
      </c>
      <c r="B15" s="33" t="s">
        <v>186</v>
      </c>
      <c r="C15" s="34" t="s">
        <v>187</v>
      </c>
      <c r="D15" s="35">
        <f>D16-D18</f>
        <v>0</v>
      </c>
      <c r="E15" s="35">
        <f>-E16+E18</f>
        <v>-300</v>
      </c>
      <c r="F15" s="48">
        <v>0</v>
      </c>
    </row>
    <row r="16" spans="1:6" ht="47.25">
      <c r="A16" s="32">
        <v>11</v>
      </c>
      <c r="B16" s="33" t="s">
        <v>188</v>
      </c>
      <c r="C16" s="34" t="s">
        <v>189</v>
      </c>
      <c r="D16" s="35">
        <f>D17</f>
        <v>21100</v>
      </c>
      <c r="E16" s="35">
        <f>E17</f>
        <v>300</v>
      </c>
      <c r="F16" s="48">
        <v>1.4</v>
      </c>
    </row>
    <row r="17" spans="1:6" ht="117.75" customHeight="1">
      <c r="A17" s="32">
        <v>12</v>
      </c>
      <c r="B17" s="40" t="s">
        <v>190</v>
      </c>
      <c r="C17" s="37" t="s">
        <v>191</v>
      </c>
      <c r="D17" s="38">
        <v>21100</v>
      </c>
      <c r="E17" s="47">
        <v>300</v>
      </c>
      <c r="F17" s="47">
        <v>1.4</v>
      </c>
    </row>
    <row r="18" spans="1:6" ht="47.25">
      <c r="A18" s="32">
        <v>13</v>
      </c>
      <c r="B18" s="33" t="s">
        <v>192</v>
      </c>
      <c r="C18" s="34" t="s">
        <v>193</v>
      </c>
      <c r="D18" s="35">
        <f>D19</f>
        <v>21100</v>
      </c>
      <c r="E18" s="35">
        <f>E19</f>
        <v>0</v>
      </c>
      <c r="F18" s="48">
        <f>E18/D18</f>
        <v>0</v>
      </c>
    </row>
    <row r="19" spans="1:6" ht="31.5">
      <c r="A19" s="32">
        <v>14</v>
      </c>
      <c r="B19" s="40" t="s">
        <v>194</v>
      </c>
      <c r="C19" s="37" t="s">
        <v>195</v>
      </c>
      <c r="D19" s="38">
        <f>D20</f>
        <v>21100</v>
      </c>
      <c r="E19" s="47">
        <v>0</v>
      </c>
      <c r="F19" s="47">
        <f>E19/D19</f>
        <v>0</v>
      </c>
    </row>
    <row r="20" spans="1:6" ht="47.25">
      <c r="A20" s="32">
        <v>15</v>
      </c>
      <c r="B20" s="40" t="s">
        <v>196</v>
      </c>
      <c r="C20" s="37" t="s">
        <v>197</v>
      </c>
      <c r="D20" s="38">
        <v>21100</v>
      </c>
      <c r="E20" s="47">
        <v>0</v>
      </c>
      <c r="F20" s="47">
        <f>E20/D20</f>
        <v>0</v>
      </c>
    </row>
    <row r="21" spans="1:6" ht="91.5" customHeight="1">
      <c r="A21" s="41">
        <v>16</v>
      </c>
      <c r="B21" s="42" t="s">
        <v>198</v>
      </c>
      <c r="C21" s="43"/>
      <c r="D21" s="45">
        <f>D9+D15+D12+D6</f>
        <v>2749.399999999965</v>
      </c>
      <c r="E21" s="45">
        <f>E9+E15+E12+E6</f>
        <v>-44090.90000000002</v>
      </c>
      <c r="F21" s="48">
        <v>1603.6</v>
      </c>
    </row>
  </sheetData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7">
      <selection activeCell="B7" sqref="B7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95" t="s">
        <v>279</v>
      </c>
      <c r="B2" s="79"/>
      <c r="C2" s="14"/>
      <c r="D2" s="14"/>
      <c r="E2" s="14"/>
      <c r="F2" s="14"/>
      <c r="G2" s="14"/>
      <c r="H2" s="14"/>
    </row>
    <row r="3" spans="1:2" ht="15.75">
      <c r="A3" s="12"/>
      <c r="B3" s="12"/>
    </row>
    <row r="4" spans="1:5" ht="45.75" customHeight="1">
      <c r="A4" s="10" t="s">
        <v>56</v>
      </c>
      <c r="B4" s="11" t="s">
        <v>165</v>
      </c>
      <c r="E4" s="76"/>
    </row>
    <row r="5" spans="1:2" ht="18" customHeight="1">
      <c r="A5" s="13" t="s">
        <v>159</v>
      </c>
      <c r="B5" s="74">
        <v>2032.4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cp:lastPrinted>2012-09-12T09:00:11Z</cp:lastPrinted>
  <dcterms:created xsi:type="dcterms:W3CDTF">2012-04-02T11:15:40Z</dcterms:created>
  <dcterms:modified xsi:type="dcterms:W3CDTF">2012-09-13T05:15:05Z</dcterms:modified>
  <cp:category/>
  <cp:version/>
  <cp:contentType/>
  <cp:contentStatus/>
</cp:coreProperties>
</file>