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5"/>
  </bookViews>
  <sheets>
    <sheet name="16.06" sheetId="1" r:id="rId1"/>
    <sheet name="Лист1 (2)" sheetId="2" r:id="rId2"/>
    <sheet name="30.12" sheetId="3" r:id="rId3"/>
    <sheet name="на 18.02.15" sheetId="4" r:id="rId4"/>
    <sheet name="на 19.03.15" sheetId="5" r:id="rId5"/>
    <sheet name="на 31.03.15 " sheetId="6" r:id="rId6"/>
  </sheets>
  <definedNames>
    <definedName name="sub_191" localSheetId="0">'16.06'!$A$10</definedName>
    <definedName name="sub_191" localSheetId="2">'30.12'!$A$11</definedName>
    <definedName name="sub_191" localSheetId="1">'Лист1 (2)'!$A$10</definedName>
    <definedName name="sub_191" localSheetId="3">'на 18.02.15'!$A$11</definedName>
    <definedName name="sub_191" localSheetId="4">'на 19.03.15'!$A$11</definedName>
    <definedName name="sub_191" localSheetId="5">'на 31.03.15 '!$A$11</definedName>
    <definedName name="_xlnm.Print_Area" localSheetId="0">'16.06'!$A$1:$K$230</definedName>
    <definedName name="_xlnm.Print_Area" localSheetId="2">'30.12'!$A$1:$M$236</definedName>
    <definedName name="_xlnm.Print_Area" localSheetId="1">'Лист1 (2)'!$A$1:$K$233</definedName>
    <definedName name="_xlnm.Print_Area" localSheetId="3">'на 18.02.15'!$A$1:$M$236</definedName>
    <definedName name="_xlnm.Print_Area" localSheetId="4">'на 19.03.15'!$A$1:$M$252</definedName>
    <definedName name="_xlnm.Print_Area" localSheetId="5">'на 31.03.15 '!$A$1:$M$252</definedName>
  </definedNames>
  <calcPr fullCalcOnLoad="1" refMode="R1C1"/>
</workbook>
</file>

<file path=xl/sharedStrings.xml><?xml version="1.0" encoding="utf-8"?>
<sst xmlns="http://schemas.openxmlformats.org/spreadsheetml/2006/main" count="1571" uniqueCount="119">
  <si>
    <t>№</t>
  </si>
  <si>
    <t>стро-ки</t>
  </si>
  <si>
    <t>Наименование мероприятия/ Источники расходов на финансирование</t>
  </si>
  <si>
    <t xml:space="preserve">Объем расходов на выполнение мероприятия за счет всех источников ресурсного обеспечения, тыс. рублей </t>
  </si>
  <si>
    <t xml:space="preserve">Номер строки  задач, целевых показате-лей, </t>
  </si>
  <si>
    <t xml:space="preserve">на достиже-ние которых направле-ны </t>
  </si>
  <si>
    <t>мероприя-тия</t>
  </si>
  <si>
    <t>Всего</t>
  </si>
  <si>
    <t>2014г.</t>
  </si>
  <si>
    <t>2015г.</t>
  </si>
  <si>
    <t>2016г.</t>
  </si>
  <si>
    <t>2017г.</t>
  </si>
  <si>
    <t>2018г.</t>
  </si>
  <si>
    <t>2019г.</t>
  </si>
  <si>
    <t>2020г.</t>
  </si>
  <si>
    <t>ВСЕГО ПО ГОСУДАРСТВЕННОЙ ПРОГРАММЕ, В ТОМ ЧИСЛЕ</t>
  </si>
  <si>
    <t>областной бюджет</t>
  </si>
  <si>
    <t>местный бюджет</t>
  </si>
  <si>
    <t>Прочие нужды</t>
  </si>
  <si>
    <t>в том числе субсидии  бюджетам ОУ</t>
  </si>
  <si>
    <t>Подпрограмма 1 «Развитие системы дошкольного образования  в городском округе Верхотурский до 2020 года»</t>
  </si>
  <si>
    <t>ВСЕГО ПО ПОДПРОГРАММЕ, В ТОМ ЧИСЛЕ</t>
  </si>
  <si>
    <t>Мероприятие 5</t>
  </si>
  <si>
    <t>Подпрограмма 2 «Развитие системы общего образования в городском округе Верхотурский до 2020 года»</t>
  </si>
  <si>
    <t>Местный бюджет</t>
  </si>
  <si>
    <t>местный  бюджет</t>
  </si>
  <si>
    <t>Мероприятие 7</t>
  </si>
  <si>
    <t>Мероприятие 8.</t>
  </si>
  <si>
    <t>Подпрограмма 3 «Развитие системы дополнительного образования в городском округе Верхотурский до 2020 года»</t>
  </si>
  <si>
    <t>Мероприятие 2</t>
  </si>
  <si>
    <t>Мероприятие 4</t>
  </si>
  <si>
    <t>Мероприятие 1</t>
  </si>
  <si>
    <t>Организация профилактической работы по профилактики ВИЧ, наркомании, туберкулеза, всего ,из них</t>
  </si>
  <si>
    <t>Повышение квалификации организаторов отдыха детей в каникулярное время, всего, из них:</t>
  </si>
  <si>
    <t>в том числе субсидии образовательным организациям</t>
  </si>
  <si>
    <t>Подпрограмма 5 «Патриотическое воспитание подрастающего поколения  в городском округе Верхотурский »</t>
  </si>
  <si>
    <t>Подпрограмма 6 «Обеспечение реализации  программы  «Развитие системы образования</t>
  </si>
  <si>
    <t>в городском округе Верхотурский до 2020 года»</t>
  </si>
  <si>
    <t>Местный  бюджет</t>
  </si>
  <si>
    <t>в том числе субсидии  бюджетным и автономным ДОУ</t>
  </si>
  <si>
    <t>федеральныйй бюджет</t>
  </si>
  <si>
    <t>областной  бюджет</t>
  </si>
  <si>
    <r>
      <rPr>
        <b/>
        <sz val="12"/>
        <color indexed="8"/>
        <rFont val="Times New Roman"/>
        <family val="1"/>
      </rPr>
      <t>Мероприятие 1.</t>
    </r>
    <r>
      <rPr>
        <sz val="12"/>
        <color indexed="8"/>
        <rFont val="Times New Roman"/>
        <family val="1"/>
      </rPr>
      <t xml:space="preserve"> Обеспечение государственных  гарантий прав граждан на получение  общего образования в части финансирования расходов на оплату труда работников муниципальных общеобразовательных учреждений, всего, из них:</t>
    </r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</si>
  <si>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Обеспечение государственных  гарантий прав граждан на получение  общего образования в части финансирования расходов на приобретение учебников и учебных пособий, средств обучения, игр, игрушек в муниципальных общеобразовательных учреждениях, всего, из них:</t>
    </r>
  </si>
  <si>
    <t>Мероприятие 6</t>
  </si>
  <si>
    <t>в том числе субсидии  бюджетным и автономным ОУ</t>
  </si>
  <si>
    <r>
      <rPr>
        <b/>
        <sz val="12"/>
        <color indexed="8"/>
        <rFont val="Times New Roman"/>
        <family val="1"/>
      </rPr>
      <t>Мероприятие 1.</t>
    </r>
    <r>
      <rPr>
        <sz val="12"/>
        <color indexed="8"/>
        <rFont val="Times New Roman"/>
        <family val="1"/>
      </rPr>
      <t xml:space="preserve"> Обеспечение государственных  гарантий прав граждан на получение общедоступного и бесплатного дошкольного  образования в муниципальных дошкольных учреждениях,в части финансирования расходов на оплату труда работников  ДОУвсего, из них:</t>
    </r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</si>
  <si>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Обеспечение государственных  гарантий прав граждан на получение  общедоступного и бесплатного дошкольного  образования в муниципальных дошкольных учреждениях в части финансирования расходов на приобретение учебников и учебных пособий, средств обучения, игр, игрушек в муниципальных ДОУ, всего, из них:</t>
    </r>
  </si>
  <si>
    <r>
      <rPr>
        <b/>
        <sz val="12"/>
        <color indexed="8"/>
        <rFont val="Times New Roman"/>
        <family val="1"/>
      </rPr>
      <t>Мероприятие 3</t>
    </r>
    <r>
      <rPr>
        <sz val="12"/>
        <color indexed="8"/>
        <rFont val="Times New Roman"/>
        <family val="1"/>
      </rPr>
      <t>. Организация предоставления дошкольного образования, создание условий для присмотра и ухода за детьми, содержания детей в муниципальных дошкольных образовательных учреждениях, всего, из них:</t>
    </r>
  </si>
  <si>
    <r>
      <rPr>
        <b/>
        <sz val="12"/>
        <color indexed="8"/>
        <rFont val="Times New Roman"/>
        <family val="1"/>
      </rPr>
      <t>Мероприятие 4.</t>
    </r>
    <r>
      <rPr>
        <sz val="12"/>
        <color indexed="8"/>
        <rFont val="Times New Roman"/>
        <family val="1"/>
      </rPr>
      <t xml:space="preserve"> Осуществление мероприятий по организации питания в муниципальных общеобразовательных учреждениях, всего, из них:</t>
    </r>
  </si>
  <si>
    <t>Мероприятие 9.</t>
  </si>
  <si>
    <r>
      <rPr>
        <b/>
        <sz val="12"/>
        <color indexed="8"/>
        <rFont val="Times New Roman"/>
        <family val="1"/>
      </rPr>
      <t>Мероприятие 3</t>
    </r>
    <r>
      <rPr>
        <sz val="12"/>
        <color indexed="8"/>
        <rFont val="Times New Roman"/>
        <family val="1"/>
      </rPr>
      <t xml:space="preserve"> Организация и проведение муниципальных  мероприятий, всего, из них:</t>
    </r>
  </si>
  <si>
    <t>Обеспечение мероприятий по укреплению и развитию материально-технической базы муниципальных  учреждений дополнительного образования ,всего, из них</t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</si>
  <si>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Организация и проведение муниципальных  мероприятий в сфере образования, всего, из них:</t>
    </r>
  </si>
  <si>
    <r>
      <rPr>
        <b/>
        <sz val="12"/>
        <color indexed="8"/>
        <rFont val="Times New Roman"/>
        <family val="1"/>
      </rPr>
      <t xml:space="preserve">Мероприятие 3 </t>
    </r>
    <r>
      <rPr>
        <sz val="12"/>
        <color indexed="8"/>
        <rFont val="Times New Roman"/>
        <family val="1"/>
      </rPr>
      <t>Обеспечение мероприятий по энергосбережению, всего, из них</t>
    </r>
  </si>
  <si>
    <t>в том числе субсидии  бюджетным и автономным учреждениям</t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</si>
  <si>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>. Организация отдыха и оздоровления детей и подростков, всего, из них:</t>
    </r>
  </si>
  <si>
    <r>
      <t xml:space="preserve">                                    </t>
    </r>
    <r>
      <rPr>
        <sz val="12"/>
        <color indexed="8"/>
        <rFont val="Times New Roman"/>
        <family val="1"/>
      </rPr>
      <t>Подпрограмма  4 «Развитие системы оздоровления и отдыха детей и подростков в городском округе Верхотурском округе до 2020 года»</t>
    </r>
  </si>
  <si>
    <r>
      <rPr>
        <b/>
        <sz val="12"/>
        <color indexed="8"/>
        <rFont val="Times New Roman"/>
        <family val="1"/>
      </rPr>
      <t xml:space="preserve">Мероприятие 7 </t>
    </r>
    <r>
      <rPr>
        <sz val="12"/>
        <color indexed="8"/>
        <rFont val="Times New Roman"/>
        <family val="1"/>
      </rPr>
      <t>Обеспечение мероприятий по энергосбережению в муниципальных дошкольных образовательных учреждениях, всего, из них</t>
    </r>
  </si>
  <si>
    <t>Повышение квалификации работников муниципальных общеобразовательных учреждений, всего, из них:</t>
  </si>
  <si>
    <t>Развитие сети муниципальных общеобразовательных учреждений (строительство, реконструкция зданий), всего, из них:</t>
  </si>
  <si>
    <r>
      <rPr>
        <b/>
        <sz val="12"/>
        <color indexed="8"/>
        <rFont val="Times New Roman"/>
        <family val="1"/>
      </rPr>
      <t>Мероприятие 10</t>
    </r>
    <r>
      <rPr>
        <sz val="12"/>
        <color indexed="8"/>
        <rFont val="Times New Roman"/>
        <family val="1"/>
      </rPr>
      <t xml:space="preserve"> Обеспечение мероприятий по энергосбережению в муниципальных общеобразовательных учреждениях, всего, из них</t>
    </r>
  </si>
  <si>
    <t>Повышение квалификации работников муниципальных дошкольных образовательных учреждений, всего, из них:</t>
  </si>
  <si>
    <t>Развитие сети муниципальных дошкольных образовательных учреждений (строительство, реконструкция зданий, создание дополнительных мест), всего, из них:</t>
  </si>
  <si>
    <r>
      <rPr>
        <b/>
        <sz val="12"/>
        <color indexed="8"/>
        <rFont val="Times New Roman"/>
        <family val="1"/>
      </rPr>
      <t>Мероприятие 5</t>
    </r>
    <r>
      <rPr>
        <sz val="12"/>
        <color indexed="8"/>
        <rFont val="Times New Roman"/>
        <family val="1"/>
      </rPr>
      <t>. Обеспечение мероприятий по организации подвоза  обучающихся в муниципальные общеобразовательные учреждения в том числе приобретение и (или) замена автобусов, оснащение аппаратурой спутниковой навигации ГЛОНАСС, тахографами используемого парка автобусов , всего, из них:</t>
    </r>
  </si>
  <si>
    <r>
      <rPr>
        <b/>
        <sz val="12"/>
        <color indexed="8"/>
        <rFont val="Times New Roman"/>
        <family val="1"/>
      </rPr>
      <t>Мероприятие 6.</t>
    </r>
    <r>
      <rPr>
        <sz val="12"/>
        <color indexed="8"/>
        <rFont val="Times New Roman"/>
        <family val="1"/>
      </rPr>
      <t xml:space="preserve"> Организация и проведение  государственной итоговой аттестации  , всего, из них:</t>
    </r>
  </si>
  <si>
    <r>
      <rPr>
        <b/>
        <sz val="12"/>
        <color indexed="8"/>
        <rFont val="Times New Roman"/>
        <family val="1"/>
      </rPr>
      <t>Мероприятие 5</t>
    </r>
    <r>
      <rPr>
        <sz val="12"/>
        <color indexed="8"/>
        <rFont val="Times New Roman"/>
        <family val="1"/>
      </rPr>
      <t xml:space="preserve"> Обеспечение мероприятий по энергосбережению в муниципальных учреждениях дополнительного образования, всего, из них</t>
    </r>
  </si>
  <si>
    <r>
      <rPr>
        <b/>
        <sz val="12"/>
        <color indexed="8"/>
        <rFont val="Times New Roman"/>
        <family val="1"/>
      </rPr>
      <t>Мероприятие 3.</t>
    </r>
    <r>
      <rPr>
        <sz val="12"/>
        <color indexed="8"/>
        <rFont val="Times New Roman"/>
        <family val="1"/>
      </rPr>
      <t xml:space="preserve"> Организация оздоровления допризывной молодежи</t>
    </r>
  </si>
  <si>
    <r>
      <rPr>
        <b/>
        <sz val="12"/>
        <color indexed="8"/>
        <rFont val="Times New Roman"/>
        <family val="1"/>
      </rPr>
      <t>Мероприятие 1.</t>
    </r>
    <r>
      <rPr>
        <sz val="12"/>
        <color indexed="8"/>
        <rFont val="Times New Roman"/>
        <family val="1"/>
      </rPr>
      <t xml:space="preserve"> Организация и проведение муниципальных мероприятий, участие в областных, общероссийских  мероприятиях, всего, из них:</t>
    </r>
  </si>
  <si>
    <t>Обеспечение мероприятий по укреплению и развитию материально-технической базы муниципальных дошкольных образовательных учреждений ,всего, из них</t>
  </si>
  <si>
    <r>
      <rPr>
        <b/>
        <sz val="12"/>
        <color indexed="8"/>
        <rFont val="Times New Roman"/>
        <family val="1"/>
      </rPr>
      <t>Мероприятие 3</t>
    </r>
    <r>
      <rPr>
        <sz val="12"/>
        <color indexed="8"/>
        <rFont val="Times New Roman"/>
        <family val="1"/>
      </rPr>
      <t>. Организация предоставления общего образования и создание условий для содержания детей в муниципальных общеобразовательных  учреждениях, всего, из них:</t>
    </r>
  </si>
  <si>
    <t>Обеспечение мероприятий по укреплению и развитию материально-технической базы  муниципальных общеобразовательных учреждений ,всего, из них</t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</si>
  <si>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>. Организация предоставления дополнительного образования детей в  муниципальных учреждениях дополнительного образования, всего, из них:</t>
    </r>
  </si>
  <si>
    <t>Повышение квалификации работников муниципальных  учреждений дополнительного образования, всего, из них:</t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</si>
  <si>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 xml:space="preserve"> Обеспечение деятельности учреждения, обеспечивающего  управление в сфере образования, всего, из них</t>
    </r>
  </si>
  <si>
    <t>3,4,5,6,7</t>
  </si>
  <si>
    <t>8,9,10,11</t>
  </si>
  <si>
    <t>14,15,16,17,18,19,26,27</t>
  </si>
  <si>
    <t>14,15,16,17,18,19</t>
  </si>
  <si>
    <t>35,36,37</t>
  </si>
  <si>
    <t>44,45,46,47,48,49</t>
  </si>
  <si>
    <t>52,53,54,55,56,57,59</t>
  </si>
  <si>
    <t>Объем расходов  на  выполнение Плана мероприятий муниципальной  программы городского округа Верхотурский</t>
  </si>
  <si>
    <t>«Развитие образования в городском  округе Верхотурский до 2020 года»</t>
  </si>
  <si>
    <r>
      <rPr>
        <b/>
        <sz val="12"/>
        <rFont val="Times New Roman"/>
        <family val="1"/>
      </rPr>
      <t>Мероприятие 4.</t>
    </r>
    <r>
      <rPr>
        <sz val="12"/>
        <rFont val="Times New Roman"/>
        <family val="1"/>
      </rPr>
      <t xml:space="preserve"> Обеспечение мероприятий по укреплению и развитию материально-технической базы муниципальных загородных оздоровительных лагерей, всего, из них: </t>
    </r>
  </si>
  <si>
    <t xml:space="preserve">в том числе субсидии  бюджетным и автономным </t>
  </si>
  <si>
    <t>в том числе субсидии  бюджетным и автономным</t>
  </si>
  <si>
    <r>
      <rPr>
        <b/>
        <sz val="12"/>
        <color indexed="8"/>
        <rFont val="Times New Roman"/>
        <family val="1"/>
      </rPr>
      <t>Мероприятие 5</t>
    </r>
    <r>
      <rPr>
        <sz val="12"/>
        <color indexed="8"/>
        <rFont val="Times New Roman"/>
        <family val="1"/>
      </rPr>
      <t>.</t>
    </r>
    <r>
      <rPr>
        <b/>
        <sz val="12"/>
        <color indexed="8"/>
        <rFont val="Times New Roman"/>
        <family val="1"/>
      </rPr>
      <t>1.</t>
    </r>
    <r>
      <rPr>
        <sz val="12"/>
        <color indexed="8"/>
        <rFont val="Times New Roman"/>
        <family val="1"/>
      </rPr>
      <t xml:space="preserve"> Обеспечение мероприятий по организации подвоза  обучающихся в муниципальные общеобразовательные учреждения , всего, из них:</t>
    </r>
  </si>
  <si>
    <t>Мероприятие 8.1.</t>
  </si>
  <si>
    <t>Мероприятие 8.2.</t>
  </si>
  <si>
    <t>Капитальный ремонт,приведение в соответствие с требованиями пожарной безопасности и санитарного законодательства зданий и помещений, в которых размещаются  муниципальные общеобразовательные учреждения ,всего, из них</t>
  </si>
  <si>
    <r>
      <rPr>
        <b/>
        <sz val="12"/>
        <color indexed="8"/>
        <rFont val="Times New Roman"/>
        <family val="1"/>
      </rPr>
      <t>Мероприятие 5.2</t>
    </r>
    <r>
      <rPr>
        <sz val="12"/>
        <color indexed="8"/>
        <rFont val="Times New Roman"/>
        <family val="1"/>
      </rPr>
      <t>. приобретение и (или) замена автобусов для подвозаобучающихся в муниципальные общеобразовательные учреждения, оснащение аппаратурой спутниковой навигации ГЛОНАСС, тахографами используемого парка автобусов , всего, из них:</t>
    </r>
  </si>
  <si>
    <t>Капитальный ремонт зданий и помещений муниципальных общеобразовательных учреждений (МКОУ "Красногорская СОШ", МАОУ "ООШ №2", МАОУ "Пролетарская СОШ") ,всего, из них</t>
  </si>
  <si>
    <t>Приложение 2</t>
  </si>
  <si>
    <t>Капитальный ремонт,приведение в соответствие с требованиями пожарной безопасности и санитарного законодательства зданий и помещений, в которых размещаются  муниципальные общеобразовательные учреждения (МКОУ "Красногорская СОШ" , МАОУ "Пролетарская СОШ") ,всего, из них</t>
  </si>
  <si>
    <t xml:space="preserve">задача 1, показ. 1;  задача 3, показ. 5 </t>
  </si>
  <si>
    <t xml:space="preserve">задача 5, показ. 12;  задача 6, показ. 14 </t>
  </si>
  <si>
    <t xml:space="preserve">задача 10, показ. 18,19;                                       задача 6, показ. 14 </t>
  </si>
  <si>
    <t>задача 17, показ. 29</t>
  </si>
  <si>
    <r>
      <rPr>
        <b/>
        <sz val="12"/>
        <color indexed="8"/>
        <rFont val="Times New Roman"/>
        <family val="1"/>
      </rPr>
      <t>Мероприятие 9</t>
    </r>
    <r>
      <rPr>
        <sz val="12"/>
        <color indexed="8"/>
        <rFont val="Times New Roman"/>
        <family val="1"/>
      </rPr>
      <t xml:space="preserve"> Обеспечение мероприятий по энергосбережению в муниципальных общеобразовательных учреждениях, всего, из них</t>
    </r>
  </si>
  <si>
    <t>3,4,5,6</t>
  </si>
  <si>
    <t>3,4,5</t>
  </si>
  <si>
    <t>9,10,11</t>
  </si>
  <si>
    <r>
      <rPr>
        <b/>
        <sz val="12"/>
        <color indexed="8"/>
        <rFont val="Times New Roman"/>
        <family val="1"/>
      </rPr>
      <t xml:space="preserve">Мероприятие 6 </t>
    </r>
    <r>
      <rPr>
        <sz val="12"/>
        <color indexed="8"/>
        <rFont val="Times New Roman"/>
        <family val="1"/>
      </rPr>
      <t>Обеспечение мероприятий по энергосбережению в муниципальных дошкольных образовательных учреждениях, всего, из них</t>
    </r>
  </si>
  <si>
    <t>16,17,18,19,20,22</t>
  </si>
  <si>
    <t>16,17,18,19,20</t>
  </si>
  <si>
    <t>16,17,27,28</t>
  </si>
  <si>
    <t>16,17,29,30</t>
  </si>
  <si>
    <t>16,24,31,32,33</t>
  </si>
  <si>
    <t>38,39,40,41</t>
  </si>
  <si>
    <t>60,61,62,63</t>
  </si>
  <si>
    <t>Капитальный ремонт зданий и помещений муниципальных общеобразовательных учреждений (МКОУ "Красногорская СОШ", МАОУ "ООШ №2", МАОУ "Пролетарская СОШ" ,МКОУ "Кордюковская СОШ") всего, из них</t>
  </si>
  <si>
    <r>
      <rPr>
        <b/>
        <sz val="12"/>
        <rFont val="Times New Roman"/>
        <family val="1"/>
      </rPr>
      <t>Мероприятие 4.</t>
    </r>
    <r>
      <rPr>
        <sz val="12"/>
        <rFont val="Times New Roman"/>
        <family val="1"/>
      </rPr>
      <t xml:space="preserve"> Капитальный ремонт,приведение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всего, из них: </t>
    </r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</si>
  <si>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Обеспечение мероприятий по укреплению и развитию материально-технической базы для организаций,занимающихся патриотическим воспитанием, всего, из них:</t>
    </r>
  </si>
  <si>
    <t>ВСЕГО ПО МУНИЦИПАЛЬНОЙ ПРОГРАММЕ, В ТОМ ЧИСЛЕ</t>
  </si>
  <si>
    <r>
      <rPr>
        <b/>
        <sz val="12"/>
        <rFont val="Times New Roman"/>
        <family val="1"/>
      </rPr>
      <t xml:space="preserve">Мероприятие 4.1 </t>
    </r>
    <r>
      <rPr>
        <sz val="12"/>
        <rFont val="Times New Roman"/>
        <family val="1"/>
      </rPr>
      <t xml:space="preserve"> Капитальный ремонт,приведение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всего, из них: </t>
    </r>
  </si>
  <si>
    <r>
      <rPr>
        <b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 Капитальный ремонт зданий, помещений и сооружений муниципальных загородных оздоровительных лагерей, всего, из них: </t>
    </r>
  </si>
  <si>
    <t>Мероприятие 8.3.</t>
  </si>
  <si>
    <t>Капитальный ремонт,приведение в соответствие с требованиями пожарной безопасности и санитарного законодательства спортивных залов муниципальных общеобразовательных организаций, расположенных в сельской местности ,всего, из них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</si>
</sst>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0">
    <xf numFmtId="0" fontId="0" fillId="0" borderId="0" xfId="0" applyFont="1" applyAlignment="1">
      <alignment/>
    </xf>
    <xf numFmtId="0" fontId="46" fillId="0" borderId="0" xfId="0" applyFont="1" applyAlignment="1">
      <alignment horizontal="justify" vertical="center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4" xfId="0" applyFont="1" applyBorder="1" applyAlignment="1">
      <alignment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47" fillId="0" borderId="13" xfId="0" applyFont="1" applyBorder="1" applyAlignment="1">
      <alignment vertical="center" wrapText="1"/>
    </xf>
    <xf numFmtId="2" fontId="49" fillId="0" borderId="14" xfId="0" applyNumberFormat="1" applyFont="1" applyBorder="1" applyAlignment="1">
      <alignment horizontal="center" vertical="center"/>
    </xf>
    <xf numFmtId="2" fontId="49" fillId="0" borderId="14" xfId="0" applyNumberFormat="1" applyFont="1" applyBorder="1" applyAlignment="1">
      <alignment horizontal="center" vertical="center" wrapText="1"/>
    </xf>
    <xf numFmtId="2" fontId="49" fillId="0" borderId="14" xfId="0" applyNumberFormat="1" applyFont="1" applyBorder="1" applyAlignment="1">
      <alignment vertical="center" wrapText="1"/>
    </xf>
    <xf numFmtId="2" fontId="51" fillId="0" borderId="14" xfId="0" applyNumberFormat="1" applyFont="1" applyBorder="1" applyAlignment="1">
      <alignment horizontal="center" vertical="center"/>
    </xf>
    <xf numFmtId="0" fontId="47" fillId="0" borderId="14" xfId="0" applyFont="1" applyBorder="1" applyAlignment="1">
      <alignment vertical="center" wrapText="1"/>
    </xf>
    <xf numFmtId="0" fontId="51" fillId="0" borderId="14" xfId="0" applyFont="1" applyBorder="1" applyAlignment="1">
      <alignment vertical="center"/>
    </xf>
    <xf numFmtId="164" fontId="51" fillId="0" borderId="14" xfId="0" applyNumberFormat="1" applyFont="1" applyBorder="1" applyAlignment="1">
      <alignment horizontal="center" vertical="center"/>
    </xf>
    <xf numFmtId="164" fontId="49" fillId="0" borderId="14" xfId="0" applyNumberFormat="1" applyFont="1" applyBorder="1" applyAlignment="1">
      <alignment horizontal="center" vertical="center"/>
    </xf>
    <xf numFmtId="0" fontId="48" fillId="33" borderId="14" xfId="0" applyFont="1" applyFill="1" applyBorder="1" applyAlignment="1">
      <alignment vertical="center" wrapText="1"/>
    </xf>
    <xf numFmtId="164" fontId="49" fillId="33" borderId="14" xfId="0" applyNumberFormat="1" applyFont="1" applyFill="1" applyBorder="1" applyAlignment="1">
      <alignment horizontal="center" vertical="center"/>
    </xf>
    <xf numFmtId="2" fontId="49" fillId="33" borderId="14" xfId="0" applyNumberFormat="1" applyFont="1" applyFill="1" applyBorder="1" applyAlignment="1">
      <alignment horizontal="center" vertical="center"/>
    </xf>
    <xf numFmtId="0" fontId="48" fillId="34" borderId="14" xfId="0" applyFont="1" applyFill="1" applyBorder="1" applyAlignment="1">
      <alignment vertical="center" wrapText="1"/>
    </xf>
    <xf numFmtId="165" fontId="49" fillId="0" borderId="14" xfId="0" applyNumberFormat="1" applyFont="1" applyBorder="1" applyAlignment="1">
      <alignment horizontal="center" vertical="center"/>
    </xf>
    <xf numFmtId="165" fontId="51" fillId="0" borderId="14" xfId="0" applyNumberFormat="1" applyFont="1" applyBorder="1" applyAlignment="1">
      <alignment horizontal="center" vertical="center"/>
    </xf>
    <xf numFmtId="165" fontId="49" fillId="33" borderId="14" xfId="0" applyNumberFormat="1" applyFont="1" applyFill="1" applyBorder="1" applyAlignment="1">
      <alignment horizontal="center" vertical="center"/>
    </xf>
    <xf numFmtId="2" fontId="49" fillId="33" borderId="14" xfId="0" applyNumberFormat="1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left" vertical="center"/>
    </xf>
    <xf numFmtId="0" fontId="51" fillId="0" borderId="14" xfId="0" applyFont="1" applyBorder="1" applyAlignment="1">
      <alignment horizontal="left"/>
    </xf>
    <xf numFmtId="164" fontId="51" fillId="0" borderId="14" xfId="0" applyNumberFormat="1" applyFont="1" applyBorder="1" applyAlignment="1">
      <alignment horizontal="left" vertical="center"/>
    </xf>
    <xf numFmtId="0" fontId="48" fillId="0" borderId="17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8" fillId="0" borderId="17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/>
    </xf>
    <xf numFmtId="0" fontId="48" fillId="0" borderId="0" xfId="0" applyFont="1" applyBorder="1" applyAlignment="1">
      <alignment vertical="center" wrapText="1"/>
    </xf>
    <xf numFmtId="2" fontId="49" fillId="35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top" wrapText="1"/>
    </xf>
    <xf numFmtId="2" fontId="51" fillId="33" borderId="14" xfId="0" applyNumberFormat="1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vertical="center"/>
    </xf>
    <xf numFmtId="0" fontId="47" fillId="33" borderId="13" xfId="0" applyFont="1" applyFill="1" applyBorder="1" applyAlignment="1">
      <alignment vertical="center" wrapText="1"/>
    </xf>
    <xf numFmtId="2" fontId="49" fillId="34" borderId="14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 wrapText="1"/>
    </xf>
    <xf numFmtId="0" fontId="50" fillId="0" borderId="10" xfId="0" applyFont="1" applyBorder="1" applyAlignment="1">
      <alignment vertical="center"/>
    </xf>
    <xf numFmtId="0" fontId="48" fillId="0" borderId="13" xfId="0" applyFont="1" applyBorder="1" applyAlignment="1">
      <alignment vertical="center" wrapText="1"/>
    </xf>
    <xf numFmtId="0" fontId="49" fillId="0" borderId="13" xfId="0" applyFont="1" applyBorder="1" applyAlignment="1">
      <alignment vertical="center"/>
    </xf>
    <xf numFmtId="2" fontId="51" fillId="34" borderId="14" xfId="0" applyNumberFormat="1" applyFont="1" applyFill="1" applyBorder="1" applyAlignment="1">
      <alignment horizontal="center" vertical="center"/>
    </xf>
    <xf numFmtId="0" fontId="49" fillId="34" borderId="14" xfId="0" applyFont="1" applyFill="1" applyBorder="1" applyAlignment="1">
      <alignment vertical="center"/>
    </xf>
    <xf numFmtId="0" fontId="48" fillId="0" borderId="19" xfId="0" applyFont="1" applyBorder="1" applyAlignment="1">
      <alignment vertical="center" wrapText="1"/>
    </xf>
    <xf numFmtId="2" fontId="49" fillId="0" borderId="19" xfId="0" applyNumberFormat="1" applyFont="1" applyBorder="1" applyAlignment="1">
      <alignment horizontal="center" vertical="center" wrapText="1"/>
    </xf>
    <xf numFmtId="2" fontId="49" fillId="0" borderId="19" xfId="0" applyNumberFormat="1" applyFont="1" applyBorder="1" applyAlignment="1">
      <alignment vertical="center" wrapText="1"/>
    </xf>
    <xf numFmtId="0" fontId="47" fillId="34" borderId="14" xfId="0" applyFont="1" applyFill="1" applyBorder="1" applyAlignment="1">
      <alignment vertical="center" wrapText="1"/>
    </xf>
    <xf numFmtId="0" fontId="47" fillId="34" borderId="13" xfId="0" applyFont="1" applyFill="1" applyBorder="1" applyAlignment="1">
      <alignment vertical="center" wrapText="1"/>
    </xf>
    <xf numFmtId="0" fontId="52" fillId="0" borderId="0" xfId="0" applyFont="1" applyAlignment="1">
      <alignment horizontal="right"/>
    </xf>
    <xf numFmtId="0" fontId="50" fillId="34" borderId="11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 wrapText="1"/>
    </xf>
    <xf numFmtId="165" fontId="51" fillId="0" borderId="13" xfId="0" applyNumberFormat="1" applyFont="1" applyBorder="1" applyAlignment="1">
      <alignment horizontal="center" vertical="center"/>
    </xf>
    <xf numFmtId="165" fontId="49" fillId="0" borderId="13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165" fontId="51" fillId="0" borderId="0" xfId="0" applyNumberFormat="1" applyFont="1" applyBorder="1" applyAlignment="1">
      <alignment horizontal="center" vertical="center"/>
    </xf>
    <xf numFmtId="165" fontId="49" fillId="0" borderId="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right" vertical="center"/>
    </xf>
    <xf numFmtId="0" fontId="50" fillId="0" borderId="20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48" fillId="34" borderId="16" xfId="0" applyFont="1" applyFill="1" applyBorder="1" applyAlignment="1">
      <alignment vertical="center" wrapText="1"/>
    </xf>
    <xf numFmtId="2" fontId="51" fillId="34" borderId="16" xfId="0" applyNumberFormat="1" applyFont="1" applyFill="1" applyBorder="1" applyAlignment="1">
      <alignment horizontal="center" vertical="center"/>
    </xf>
    <xf numFmtId="2" fontId="49" fillId="34" borderId="16" xfId="0" applyNumberFormat="1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2" fontId="49" fillId="0" borderId="13" xfId="0" applyNumberFormat="1" applyFont="1" applyBorder="1" applyAlignment="1">
      <alignment horizontal="center" vertical="center" wrapText="1"/>
    </xf>
    <xf numFmtId="2" fontId="49" fillId="0" borderId="13" xfId="0" applyNumberFormat="1" applyFont="1" applyBorder="1" applyAlignment="1">
      <alignment vertical="center" wrapText="1"/>
    </xf>
    <xf numFmtId="0" fontId="49" fillId="0" borderId="13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left" vertical="center"/>
    </xf>
    <xf numFmtId="0" fontId="49" fillId="34" borderId="14" xfId="0" applyFont="1" applyFill="1" applyBorder="1" applyAlignment="1">
      <alignment horizontal="left" vertical="center"/>
    </xf>
    <xf numFmtId="0" fontId="49" fillId="0" borderId="14" xfId="0" applyFont="1" applyBorder="1" applyAlignment="1">
      <alignment wrapText="1"/>
    </xf>
    <xf numFmtId="164" fontId="49" fillId="0" borderId="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49" fillId="0" borderId="14" xfId="0" applyFont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/>
    </xf>
    <xf numFmtId="0" fontId="49" fillId="0" borderId="14" xfId="0" applyFont="1" applyBorder="1" applyAlignment="1">
      <alignment horizontal="center" wrapText="1"/>
    </xf>
    <xf numFmtId="0" fontId="50" fillId="0" borderId="18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0" fillId="33" borderId="11" xfId="0" applyFont="1" applyFill="1" applyBorder="1" applyAlignment="1">
      <alignment vertical="center"/>
    </xf>
    <xf numFmtId="165" fontId="49" fillId="36" borderId="14" xfId="0" applyNumberFormat="1" applyFont="1" applyFill="1" applyBorder="1" applyAlignment="1">
      <alignment horizontal="center" vertical="center"/>
    </xf>
    <xf numFmtId="2" fontId="49" fillId="36" borderId="14" xfId="0" applyNumberFormat="1" applyFont="1" applyFill="1" applyBorder="1" applyAlignment="1">
      <alignment horizontal="center" vertical="center" wrapText="1"/>
    </xf>
    <xf numFmtId="2" fontId="49" fillId="36" borderId="14" xfId="0" applyNumberFormat="1" applyFont="1" applyFill="1" applyBorder="1" applyAlignment="1">
      <alignment vertical="center" wrapText="1"/>
    </xf>
    <xf numFmtId="2" fontId="49" fillId="36" borderId="14" xfId="0" applyNumberFormat="1" applyFont="1" applyFill="1" applyBorder="1" applyAlignment="1">
      <alignment horizontal="center" vertical="center"/>
    </xf>
    <xf numFmtId="2" fontId="51" fillId="36" borderId="14" xfId="0" applyNumberFormat="1" applyFont="1" applyFill="1" applyBorder="1" applyAlignment="1">
      <alignment horizontal="center" vertical="center"/>
    </xf>
    <xf numFmtId="0" fontId="48" fillId="0" borderId="17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50" fillId="0" borderId="18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4" fillId="34" borderId="14" xfId="0" applyFont="1" applyFill="1" applyBorder="1" applyAlignment="1">
      <alignment vertical="top" wrapText="1"/>
    </xf>
    <xf numFmtId="0" fontId="50" fillId="34" borderId="11" xfId="0" applyFont="1" applyFill="1" applyBorder="1" applyAlignment="1">
      <alignment vertical="center"/>
    </xf>
    <xf numFmtId="2" fontId="51" fillId="33" borderId="13" xfId="0" applyNumberFormat="1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9" fillId="34" borderId="14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2" fontId="49" fillId="34" borderId="0" xfId="0" applyNumberFormat="1" applyFont="1" applyFill="1" applyBorder="1" applyAlignment="1">
      <alignment horizontal="center" vertical="center"/>
    </xf>
    <xf numFmtId="165" fontId="49" fillId="34" borderId="14" xfId="0" applyNumberFormat="1" applyFont="1" applyFill="1" applyBorder="1" applyAlignment="1">
      <alignment horizontal="center" vertical="center"/>
    </xf>
    <xf numFmtId="0" fontId="50" fillId="0" borderId="11" xfId="0" applyFont="1" applyBorder="1" applyAlignment="1">
      <alignment vertical="center"/>
    </xf>
    <xf numFmtId="164" fontId="49" fillId="34" borderId="14" xfId="0" applyNumberFormat="1" applyFont="1" applyFill="1" applyBorder="1" applyAlignment="1">
      <alignment horizontal="center" vertical="center"/>
    </xf>
    <xf numFmtId="0" fontId="50" fillId="0" borderId="18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48" fillId="0" borderId="17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50" fillId="34" borderId="11" xfId="0" applyFont="1" applyFill="1" applyBorder="1" applyAlignment="1">
      <alignment vertical="center"/>
    </xf>
    <xf numFmtId="2" fontId="49" fillId="34" borderId="14" xfId="0" applyNumberFormat="1" applyFont="1" applyFill="1" applyBorder="1" applyAlignment="1">
      <alignment horizontal="center" vertical="center" wrapText="1"/>
    </xf>
    <xf numFmtId="2" fontId="49" fillId="34" borderId="14" xfId="0" applyNumberFormat="1" applyFont="1" applyFill="1" applyBorder="1" applyAlignment="1">
      <alignment vertical="center" wrapText="1"/>
    </xf>
    <xf numFmtId="16" fontId="0" fillId="0" borderId="0" xfId="0" applyNumberFormat="1" applyAlignment="1">
      <alignment/>
    </xf>
    <xf numFmtId="0" fontId="50" fillId="0" borderId="18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48" fillId="0" borderId="17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50" fillId="34" borderId="11" xfId="0" applyFont="1" applyFill="1" applyBorder="1" applyAlignment="1">
      <alignment vertical="center"/>
    </xf>
    <xf numFmtId="0" fontId="48" fillId="0" borderId="17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2" fontId="51" fillId="33" borderId="18" xfId="0" applyNumberFormat="1" applyFont="1" applyFill="1" applyBorder="1" applyAlignment="1">
      <alignment horizontal="center" vertical="center"/>
    </xf>
    <xf numFmtId="2" fontId="51" fillId="33" borderId="11" xfId="0" applyNumberFormat="1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4" fillId="0" borderId="0" xfId="0" applyFont="1" applyAlignment="1">
      <alignment/>
    </xf>
    <xf numFmtId="2" fontId="51" fillId="0" borderId="18" xfId="0" applyNumberFormat="1" applyFont="1" applyBorder="1" applyAlignment="1">
      <alignment horizontal="center" vertical="center"/>
    </xf>
    <xf numFmtId="2" fontId="51" fillId="0" borderId="11" xfId="0" applyNumberFormat="1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0" fillId="0" borderId="18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48" fillId="0" borderId="0" xfId="0" applyFont="1" applyBorder="1" applyAlignment="1">
      <alignment vertical="center" wrapText="1"/>
    </xf>
    <xf numFmtId="0" fontId="51" fillId="0" borderId="11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165" fontId="51" fillId="0" borderId="18" xfId="0" applyNumberFormat="1" applyFont="1" applyBorder="1" applyAlignment="1">
      <alignment horizontal="center" vertical="center"/>
    </xf>
    <xf numFmtId="165" fontId="51" fillId="0" borderId="11" xfId="0" applyNumberFormat="1" applyFont="1" applyBorder="1" applyAlignment="1">
      <alignment horizontal="center" vertical="center"/>
    </xf>
    <xf numFmtId="164" fontId="49" fillId="0" borderId="18" xfId="0" applyNumberFormat="1" applyFont="1" applyBorder="1" applyAlignment="1">
      <alignment horizontal="center" vertical="center"/>
    </xf>
    <xf numFmtId="164" fontId="49" fillId="0" borderId="11" xfId="0" applyNumberFormat="1" applyFont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25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2" fontId="53" fillId="0" borderId="19" xfId="0" applyNumberFormat="1" applyFont="1" applyBorder="1" applyAlignment="1">
      <alignment horizontal="right" vertical="center" wrapText="1"/>
    </xf>
    <xf numFmtId="0" fontId="52" fillId="0" borderId="19" xfId="0" applyFont="1" applyBorder="1" applyAlignment="1">
      <alignment horizontal="right" vertical="center" wrapText="1"/>
    </xf>
    <xf numFmtId="0" fontId="51" fillId="0" borderId="18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49" fillId="0" borderId="18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34" borderId="26" xfId="0" applyFont="1" applyFill="1" applyBorder="1" applyAlignment="1">
      <alignment horizontal="center" vertical="center" wrapText="1"/>
    </xf>
    <xf numFmtId="0" fontId="49" fillId="34" borderId="27" xfId="0" applyFont="1" applyFill="1" applyBorder="1" applyAlignment="1">
      <alignment horizontal="center" vertical="center" wrapText="1"/>
    </xf>
    <xf numFmtId="0" fontId="49" fillId="34" borderId="28" xfId="0" applyFont="1" applyFill="1" applyBorder="1" applyAlignment="1">
      <alignment horizontal="center" vertical="center" wrapText="1"/>
    </xf>
    <xf numFmtId="2" fontId="51" fillId="34" borderId="18" xfId="0" applyNumberFormat="1" applyFont="1" applyFill="1" applyBorder="1" applyAlignment="1">
      <alignment horizontal="center" vertical="center"/>
    </xf>
    <xf numFmtId="2" fontId="51" fillId="34" borderId="11" xfId="0" applyNumberFormat="1" applyFont="1" applyFill="1" applyBorder="1" applyAlignment="1">
      <alignment horizontal="center" vertical="center"/>
    </xf>
    <xf numFmtId="0" fontId="49" fillId="34" borderId="18" xfId="0" applyFont="1" applyFill="1" applyBorder="1" applyAlignment="1">
      <alignment horizontal="left" vertical="center" wrapText="1"/>
    </xf>
    <xf numFmtId="0" fontId="49" fillId="34" borderId="11" xfId="0" applyFont="1" applyFill="1" applyBorder="1" applyAlignment="1">
      <alignment horizontal="left" vertical="center" wrapText="1"/>
    </xf>
    <xf numFmtId="0" fontId="50" fillId="34" borderId="18" xfId="0" applyFont="1" applyFill="1" applyBorder="1" applyAlignment="1">
      <alignment vertical="center"/>
    </xf>
    <xf numFmtId="0" fontId="50" fillId="34" borderId="11" xfId="0" applyFont="1" applyFill="1" applyBorder="1" applyAlignment="1">
      <alignment vertical="center"/>
    </xf>
    <xf numFmtId="0" fontId="51" fillId="34" borderId="11" xfId="0" applyFont="1" applyFill="1" applyBorder="1" applyAlignment="1">
      <alignment horizontal="left" vertical="center" wrapText="1"/>
    </xf>
    <xf numFmtId="0" fontId="49" fillId="0" borderId="18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8" xfId="0" applyFont="1" applyBorder="1" applyAlignment="1">
      <alignment horizontal="left" vertical="top"/>
    </xf>
    <xf numFmtId="0" fontId="51" fillId="0" borderId="11" xfId="0" applyFont="1" applyBorder="1" applyAlignment="1">
      <alignment horizontal="left" vertical="top"/>
    </xf>
    <xf numFmtId="0" fontId="47" fillId="34" borderId="21" xfId="0" applyFont="1" applyFill="1" applyBorder="1" applyAlignment="1">
      <alignment horizontal="center" vertical="center" wrapText="1"/>
    </xf>
    <xf numFmtId="0" fontId="47" fillId="34" borderId="22" xfId="0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49" fillId="34" borderId="18" xfId="0" applyFont="1" applyFill="1" applyBorder="1" applyAlignment="1">
      <alignment vertical="center"/>
    </xf>
    <xf numFmtId="0" fontId="49" fillId="34" borderId="11" xfId="0" applyFont="1" applyFill="1" applyBorder="1" applyAlignment="1">
      <alignment vertical="center"/>
    </xf>
    <xf numFmtId="0" fontId="47" fillId="34" borderId="25" xfId="0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9" fillId="0" borderId="17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33" borderId="17" xfId="0" applyFont="1" applyFill="1" applyBorder="1" applyAlignment="1">
      <alignment vertical="center" wrapText="1"/>
    </xf>
    <xf numFmtId="0" fontId="49" fillId="33" borderId="0" xfId="0" applyFont="1" applyFill="1" applyAlignment="1">
      <alignment vertical="center" wrapText="1"/>
    </xf>
    <xf numFmtId="0" fontId="49" fillId="34" borderId="17" xfId="0" applyFont="1" applyFill="1" applyBorder="1" applyAlignment="1">
      <alignment vertical="center" wrapText="1"/>
    </xf>
    <xf numFmtId="0" fontId="49" fillId="34" borderId="0" xfId="0" applyFont="1" applyFill="1" applyAlignment="1">
      <alignment vertical="center" wrapText="1"/>
    </xf>
    <xf numFmtId="0" fontId="49" fillId="34" borderId="18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vertical="center" wrapText="1"/>
    </xf>
    <xf numFmtId="0" fontId="48" fillId="34" borderId="0" xfId="0" applyFont="1" applyFill="1" applyAlignment="1">
      <alignment vertical="center" wrapText="1"/>
    </xf>
    <xf numFmtId="2" fontId="49" fillId="0" borderId="17" xfId="0" applyNumberFormat="1" applyFont="1" applyBorder="1" applyAlignment="1">
      <alignment vertical="center" wrapText="1"/>
    </xf>
    <xf numFmtId="2" fontId="49" fillId="0" borderId="0" xfId="0" applyNumberFormat="1" applyFont="1" applyAlignment="1">
      <alignment vertical="center" wrapText="1"/>
    </xf>
    <xf numFmtId="2" fontId="49" fillId="33" borderId="17" xfId="0" applyNumberFormat="1" applyFont="1" applyFill="1" applyBorder="1" applyAlignment="1">
      <alignment vertical="center" wrapText="1"/>
    </xf>
    <xf numFmtId="0" fontId="48" fillId="33" borderId="17" xfId="0" applyFont="1" applyFill="1" applyBorder="1" applyAlignment="1">
      <alignment vertical="center" wrapText="1"/>
    </xf>
    <xf numFmtId="0" fontId="48" fillId="33" borderId="0" xfId="0" applyFont="1" applyFill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1"/>
  <sheetViews>
    <sheetView zoomScalePageLayoutView="0" workbookViewId="0" topLeftCell="A166">
      <selection activeCell="D87" sqref="D87"/>
    </sheetView>
  </sheetViews>
  <sheetFormatPr defaultColWidth="9.140625" defaultRowHeight="15"/>
  <cols>
    <col min="1" max="1" width="6.57421875" style="0" customWidth="1"/>
    <col min="2" max="2" width="28.57421875" style="0" customWidth="1"/>
    <col min="3" max="3" width="10.421875" style="0" customWidth="1"/>
    <col min="4" max="4" width="10.140625" style="0" customWidth="1"/>
    <col min="6" max="7" width="9.28125" style="0" customWidth="1"/>
    <col min="11" max="11" width="31.57421875" style="0" customWidth="1"/>
    <col min="12" max="12" width="7.8515625" style="0" customWidth="1"/>
    <col min="13" max="20" width="9.140625" style="0" hidden="1" customWidth="1"/>
  </cols>
  <sheetData>
    <row r="1" spans="1:11" ht="15.75">
      <c r="A1" s="174" t="s">
        <v>82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15.75">
      <c r="A2" s="174" t="s">
        <v>83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ht="15.75">
      <c r="A3" s="96"/>
    </row>
    <row r="4" ht="15.75" thickBot="1">
      <c r="A4" s="1"/>
    </row>
    <row r="5" spans="1:11" ht="75.75" customHeight="1">
      <c r="A5" s="97" t="s">
        <v>0</v>
      </c>
      <c r="B5" s="162" t="s">
        <v>2</v>
      </c>
      <c r="C5" s="165" t="s">
        <v>3</v>
      </c>
      <c r="D5" s="166"/>
      <c r="E5" s="166"/>
      <c r="F5" s="166"/>
      <c r="G5" s="166"/>
      <c r="H5" s="166"/>
      <c r="I5" s="166"/>
      <c r="J5" s="167"/>
      <c r="K5" s="4" t="s">
        <v>4</v>
      </c>
    </row>
    <row r="6" spans="1:11" ht="69.75" customHeight="1">
      <c r="A6" s="98" t="s">
        <v>1</v>
      </c>
      <c r="B6" s="163"/>
      <c r="C6" s="168"/>
      <c r="D6" s="169"/>
      <c r="E6" s="169"/>
      <c r="F6" s="169"/>
      <c r="G6" s="169"/>
      <c r="H6" s="169"/>
      <c r="I6" s="169"/>
      <c r="J6" s="170"/>
      <c r="K6" s="5" t="s">
        <v>5</v>
      </c>
    </row>
    <row r="7" spans="1:11" ht="21.75" customHeight="1">
      <c r="A7" s="2"/>
      <c r="B7" s="163"/>
      <c r="C7" s="168"/>
      <c r="D7" s="169"/>
      <c r="E7" s="169"/>
      <c r="F7" s="169"/>
      <c r="G7" s="169"/>
      <c r="H7" s="169"/>
      <c r="I7" s="169"/>
      <c r="J7" s="170"/>
      <c r="K7" s="5" t="s">
        <v>6</v>
      </c>
    </row>
    <row r="8" spans="1:11" ht="16.5" thickBot="1">
      <c r="A8" s="2"/>
      <c r="B8" s="163"/>
      <c r="C8" s="171"/>
      <c r="D8" s="172"/>
      <c r="E8" s="172"/>
      <c r="F8" s="172"/>
      <c r="G8" s="172"/>
      <c r="H8" s="172"/>
      <c r="I8" s="172"/>
      <c r="J8" s="173"/>
      <c r="K8" s="6"/>
    </row>
    <row r="9" spans="1:11" ht="16.5" thickBot="1">
      <c r="A9" s="3"/>
      <c r="B9" s="164"/>
      <c r="C9" s="6" t="s">
        <v>7</v>
      </c>
      <c r="D9" s="6" t="s">
        <v>8</v>
      </c>
      <c r="E9" s="6" t="s">
        <v>9</v>
      </c>
      <c r="F9" s="6" t="s">
        <v>10</v>
      </c>
      <c r="G9" s="6" t="s">
        <v>11</v>
      </c>
      <c r="H9" s="6" t="s">
        <v>12</v>
      </c>
      <c r="I9" s="6" t="s">
        <v>13</v>
      </c>
      <c r="J9" s="6" t="s">
        <v>14</v>
      </c>
      <c r="K9" s="6"/>
    </row>
    <row r="10" spans="1:20" ht="16.5" thickBot="1">
      <c r="A10" s="8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151"/>
      <c r="M10" s="152"/>
      <c r="N10" s="152"/>
      <c r="O10" s="152"/>
      <c r="P10" s="152"/>
      <c r="Q10" s="152"/>
      <c r="R10" s="152"/>
      <c r="S10" s="152"/>
      <c r="T10" s="152"/>
    </row>
    <row r="11" spans="1:20" ht="63.75" thickBot="1">
      <c r="A11" s="10">
        <v>2</v>
      </c>
      <c r="B11" s="11" t="s">
        <v>15</v>
      </c>
      <c r="C11" s="17">
        <f aca="true" t="shared" si="0" ref="C11:J11">C21+C63+C139+C171+C205+C221</f>
        <v>1899297.3000000003</v>
      </c>
      <c r="D11" s="101">
        <f t="shared" si="0"/>
        <v>247240.8</v>
      </c>
      <c r="E11" s="17">
        <f t="shared" si="0"/>
        <v>263798.2</v>
      </c>
      <c r="F11" s="17">
        <f t="shared" si="0"/>
        <v>279109.69999999995</v>
      </c>
      <c r="G11" s="17">
        <f t="shared" si="0"/>
        <v>277909.69999999995</v>
      </c>
      <c r="H11" s="17">
        <f t="shared" si="0"/>
        <v>277909.69999999995</v>
      </c>
      <c r="I11" s="17">
        <f t="shared" si="0"/>
        <v>277909.69999999995</v>
      </c>
      <c r="J11" s="17">
        <f t="shared" si="0"/>
        <v>277909.69999999995</v>
      </c>
      <c r="K11" s="12"/>
      <c r="L11" s="151"/>
      <c r="M11" s="152"/>
      <c r="N11" s="152"/>
      <c r="O11" s="152"/>
      <c r="P11" s="152"/>
      <c r="Q11" s="152"/>
      <c r="R11" s="152"/>
      <c r="S11" s="152"/>
      <c r="T11" s="152"/>
    </row>
    <row r="12" spans="1:20" ht="16.5" thickBot="1">
      <c r="A12" s="10">
        <v>3</v>
      </c>
      <c r="B12" s="11" t="s">
        <v>16</v>
      </c>
      <c r="C12" s="18">
        <f aca="true" t="shared" si="1" ref="C12:J12">C22+C66+C140+C172+C206</f>
        <v>974055.4</v>
      </c>
      <c r="D12" s="102">
        <f>D22+D66+D140+D172+D206</f>
        <v>122321.60000000002</v>
      </c>
      <c r="E12" s="18">
        <f t="shared" si="1"/>
        <v>131086.9</v>
      </c>
      <c r="F12" s="18">
        <f t="shared" si="1"/>
        <v>144378.4</v>
      </c>
      <c r="G12" s="18">
        <f t="shared" si="1"/>
        <v>144378.4</v>
      </c>
      <c r="H12" s="18">
        <f t="shared" si="1"/>
        <v>144378.4</v>
      </c>
      <c r="I12" s="18">
        <f t="shared" si="1"/>
        <v>144378.4</v>
      </c>
      <c r="J12" s="18">
        <f t="shared" si="1"/>
        <v>144378.4</v>
      </c>
      <c r="K12" s="12"/>
      <c r="L12" s="151"/>
      <c r="M12" s="152"/>
      <c r="N12" s="152"/>
      <c r="O12" s="152"/>
      <c r="P12" s="152"/>
      <c r="Q12" s="152"/>
      <c r="R12" s="152"/>
      <c r="S12" s="152"/>
      <c r="T12" s="152"/>
    </row>
    <row r="13" spans="1:20" ht="48" thickBot="1">
      <c r="A13" s="10">
        <v>4</v>
      </c>
      <c r="B13" s="11" t="s">
        <v>55</v>
      </c>
      <c r="C13" s="18">
        <f aca="true" t="shared" si="2" ref="C13:J13">C23+C67+C141+C173+C208</f>
        <v>513406.17999999993</v>
      </c>
      <c r="D13" s="18">
        <f t="shared" si="2"/>
        <v>63117.38000000001</v>
      </c>
      <c r="E13" s="18">
        <f t="shared" si="2"/>
        <v>69324.8</v>
      </c>
      <c r="F13" s="18">
        <f t="shared" si="2"/>
        <v>76117.2</v>
      </c>
      <c r="G13" s="18">
        <f t="shared" si="2"/>
        <v>76117.2</v>
      </c>
      <c r="H13" s="18">
        <f t="shared" si="2"/>
        <v>76117.2</v>
      </c>
      <c r="I13" s="18">
        <f t="shared" si="2"/>
        <v>76117.2</v>
      </c>
      <c r="J13" s="18">
        <f t="shared" si="2"/>
        <v>76117.2</v>
      </c>
      <c r="K13" s="12"/>
      <c r="L13" s="151"/>
      <c r="M13" s="152"/>
      <c r="N13" s="152"/>
      <c r="O13" s="152"/>
      <c r="P13" s="152"/>
      <c r="Q13" s="152"/>
      <c r="R13" s="152"/>
      <c r="S13" s="152"/>
      <c r="T13" s="152"/>
    </row>
    <row r="14" spans="1:20" ht="16.5" thickBot="1">
      <c r="A14" s="10">
        <v>5</v>
      </c>
      <c r="B14" s="11" t="s">
        <v>17</v>
      </c>
      <c r="C14" s="17">
        <f aca="true" t="shared" si="3" ref="C14:J15">C24+C68+C142+C174+C208+C222</f>
        <v>925241.8999999999</v>
      </c>
      <c r="D14" s="101">
        <f t="shared" si="3"/>
        <v>124919.19999999997</v>
      </c>
      <c r="E14" s="17">
        <f t="shared" si="3"/>
        <v>132711.30000000002</v>
      </c>
      <c r="F14" s="17">
        <f t="shared" si="3"/>
        <v>134731.30000000002</v>
      </c>
      <c r="G14" s="17">
        <f t="shared" si="3"/>
        <v>133531.30000000002</v>
      </c>
      <c r="H14" s="17">
        <f t="shared" si="3"/>
        <v>133531.30000000002</v>
      </c>
      <c r="I14" s="17">
        <f t="shared" si="3"/>
        <v>133531.30000000002</v>
      </c>
      <c r="J14" s="17">
        <f t="shared" si="3"/>
        <v>133531.30000000002</v>
      </c>
      <c r="K14" s="12"/>
      <c r="L14" s="151"/>
      <c r="M14" s="152"/>
      <c r="N14" s="152"/>
      <c r="O14" s="152"/>
      <c r="P14" s="152"/>
      <c r="Q14" s="152"/>
      <c r="R14" s="152"/>
      <c r="S14" s="152"/>
      <c r="T14" s="152"/>
    </row>
    <row r="15" spans="1:20" ht="48" thickBot="1">
      <c r="A15" s="10">
        <v>6</v>
      </c>
      <c r="B15" s="11" t="s">
        <v>55</v>
      </c>
      <c r="C15" s="17">
        <f t="shared" si="3"/>
        <v>325743.0999999999</v>
      </c>
      <c r="D15" s="31">
        <f t="shared" si="3"/>
        <v>43272.100000000006</v>
      </c>
      <c r="E15" s="17">
        <f t="shared" si="3"/>
        <v>46847.99999999999</v>
      </c>
      <c r="F15" s="17">
        <f t="shared" si="3"/>
        <v>48084.600000000006</v>
      </c>
      <c r="G15" s="17">
        <f t="shared" si="3"/>
        <v>46884.600000000006</v>
      </c>
      <c r="H15" s="17">
        <f t="shared" si="3"/>
        <v>46884.600000000006</v>
      </c>
      <c r="I15" s="17">
        <f t="shared" si="3"/>
        <v>46884.600000000006</v>
      </c>
      <c r="J15" s="17">
        <f t="shared" si="3"/>
        <v>46884.600000000006</v>
      </c>
      <c r="K15" s="12"/>
      <c r="L15" s="151"/>
      <c r="M15" s="152"/>
      <c r="N15" s="152"/>
      <c r="O15" s="152"/>
      <c r="P15" s="152"/>
      <c r="Q15" s="152"/>
      <c r="R15" s="152"/>
      <c r="S15" s="152"/>
      <c r="T15" s="152"/>
    </row>
    <row r="16" spans="1:20" ht="16.5" customHeight="1" hidden="1" thickBot="1">
      <c r="A16" s="10"/>
      <c r="B16" s="11" t="s">
        <v>18</v>
      </c>
      <c r="C16" s="17"/>
      <c r="D16" s="17"/>
      <c r="E16" s="18"/>
      <c r="F16" s="17"/>
      <c r="G16" s="17"/>
      <c r="H16" s="17"/>
      <c r="I16" s="17"/>
      <c r="J16" s="17"/>
      <c r="K16" s="12"/>
      <c r="L16" s="151"/>
      <c r="M16" s="152"/>
      <c r="N16" s="152"/>
      <c r="O16" s="152"/>
      <c r="P16" s="152"/>
      <c r="Q16" s="152"/>
      <c r="R16" s="152"/>
      <c r="S16" s="152"/>
      <c r="T16" s="152"/>
    </row>
    <row r="17" spans="1:20" ht="16.5" customHeight="1" hidden="1" thickBot="1">
      <c r="A17" s="10"/>
      <c r="B17" s="11" t="s">
        <v>16</v>
      </c>
      <c r="C17" s="17"/>
      <c r="D17" s="17"/>
      <c r="E17" s="17"/>
      <c r="F17" s="17"/>
      <c r="G17" s="17"/>
      <c r="H17" s="17"/>
      <c r="I17" s="17"/>
      <c r="J17" s="17"/>
      <c r="K17" s="12"/>
      <c r="L17" s="151"/>
      <c r="M17" s="152"/>
      <c r="N17" s="152"/>
      <c r="O17" s="152"/>
      <c r="P17" s="152"/>
      <c r="Q17" s="152"/>
      <c r="R17" s="152"/>
      <c r="S17" s="152"/>
      <c r="T17" s="152"/>
    </row>
    <row r="18" spans="1:20" ht="16.5" customHeight="1" hidden="1" thickBot="1">
      <c r="A18" s="10"/>
      <c r="B18" s="11" t="s">
        <v>17</v>
      </c>
      <c r="C18" s="17"/>
      <c r="D18" s="17"/>
      <c r="E18" s="17"/>
      <c r="F18" s="17"/>
      <c r="G18" s="17"/>
      <c r="H18" s="17"/>
      <c r="I18" s="17"/>
      <c r="J18" s="17"/>
      <c r="K18" s="12"/>
      <c r="L18" s="151"/>
      <c r="M18" s="152"/>
      <c r="N18" s="152"/>
      <c r="O18" s="152"/>
      <c r="P18" s="152"/>
      <c r="Q18" s="152"/>
      <c r="R18" s="152"/>
      <c r="S18" s="152"/>
      <c r="T18" s="152"/>
    </row>
    <row r="19" spans="1:20" ht="32.25" customHeight="1" hidden="1" thickBot="1">
      <c r="A19" s="10"/>
      <c r="B19" s="11" t="s">
        <v>19</v>
      </c>
      <c r="C19" s="17"/>
      <c r="D19" s="17"/>
      <c r="E19" s="18"/>
      <c r="F19" s="17"/>
      <c r="G19" s="17"/>
      <c r="H19" s="17"/>
      <c r="I19" s="17"/>
      <c r="J19" s="17"/>
      <c r="K19" s="12"/>
      <c r="L19" s="151"/>
      <c r="M19" s="152"/>
      <c r="N19" s="152"/>
      <c r="O19" s="152"/>
      <c r="P19" s="152"/>
      <c r="Q19" s="152"/>
      <c r="R19" s="152"/>
      <c r="S19" s="152"/>
      <c r="T19" s="152"/>
    </row>
    <row r="20" spans="1:20" ht="31.5" customHeight="1" thickBot="1">
      <c r="A20" s="10">
        <v>7</v>
      </c>
      <c r="B20" s="159" t="s">
        <v>20</v>
      </c>
      <c r="C20" s="160"/>
      <c r="D20" s="160"/>
      <c r="E20" s="160"/>
      <c r="F20" s="160"/>
      <c r="G20" s="160"/>
      <c r="H20" s="160"/>
      <c r="I20" s="160"/>
      <c r="J20" s="160"/>
      <c r="K20" s="161"/>
      <c r="L20" s="151"/>
      <c r="M20" s="152"/>
      <c r="N20" s="152"/>
      <c r="O20" s="152"/>
      <c r="P20" s="152"/>
      <c r="Q20" s="152"/>
      <c r="R20" s="152"/>
      <c r="S20" s="152"/>
      <c r="T20" s="152"/>
    </row>
    <row r="21" spans="1:20" ht="60.75" customHeight="1" thickBot="1">
      <c r="A21" s="95">
        <v>8</v>
      </c>
      <c r="B21" s="20" t="s">
        <v>21</v>
      </c>
      <c r="C21" s="19">
        <f>D21+E21+F21+G21+H21+I21+J21</f>
        <v>378905.60000000003</v>
      </c>
      <c r="D21" s="19">
        <f>D22+D24</f>
        <v>49924.7</v>
      </c>
      <c r="E21" s="19">
        <f aca="true" t="shared" si="4" ref="E21:J21">E22+E24</f>
        <v>52372.4</v>
      </c>
      <c r="F21" s="19">
        <f t="shared" si="4"/>
        <v>56281.7</v>
      </c>
      <c r="G21" s="19">
        <f t="shared" si="4"/>
        <v>55081.7</v>
      </c>
      <c r="H21" s="19">
        <f t="shared" si="4"/>
        <v>55081.7</v>
      </c>
      <c r="I21" s="19">
        <f t="shared" si="4"/>
        <v>55081.7</v>
      </c>
      <c r="J21" s="19">
        <f t="shared" si="4"/>
        <v>55081.7</v>
      </c>
      <c r="K21" s="89"/>
      <c r="L21" s="151"/>
      <c r="M21" s="152"/>
      <c r="N21" s="152"/>
      <c r="O21" s="152"/>
      <c r="P21" s="152"/>
      <c r="Q21" s="152"/>
      <c r="R21" s="152"/>
      <c r="S21" s="152"/>
      <c r="T21" s="152"/>
    </row>
    <row r="22" spans="1:20" ht="16.5" thickBot="1">
      <c r="A22" s="95">
        <v>9</v>
      </c>
      <c r="B22" s="11" t="s">
        <v>16</v>
      </c>
      <c r="C22" s="19">
        <f>D22+E22+F22+G22+H22+I22+J22</f>
        <v>161319</v>
      </c>
      <c r="D22" s="16">
        <f aca="true" t="shared" si="5" ref="D22:G23">D31+D47+D53+D58+D36</f>
        <v>20114</v>
      </c>
      <c r="E22" s="16">
        <f t="shared" si="5"/>
        <v>21900</v>
      </c>
      <c r="F22" s="16">
        <f t="shared" si="5"/>
        <v>23861</v>
      </c>
      <c r="G22" s="16">
        <f t="shared" si="5"/>
        <v>23861</v>
      </c>
      <c r="H22" s="16">
        <f aca="true" t="shared" si="6" ref="H22:J23">H31+H47+H53+H58+H36</f>
        <v>23861</v>
      </c>
      <c r="I22" s="16">
        <f t="shared" si="6"/>
        <v>23861</v>
      </c>
      <c r="J22" s="16">
        <f t="shared" si="6"/>
        <v>23861</v>
      </c>
      <c r="K22" s="89"/>
      <c r="L22" s="151"/>
      <c r="M22" s="152"/>
      <c r="N22" s="152"/>
      <c r="O22" s="152"/>
      <c r="P22" s="152"/>
      <c r="Q22" s="152"/>
      <c r="R22" s="152"/>
      <c r="S22" s="152"/>
      <c r="T22" s="152"/>
    </row>
    <row r="23" spans="1:20" ht="48" thickBot="1">
      <c r="A23" s="95">
        <v>10</v>
      </c>
      <c r="B23" s="11" t="s">
        <v>39</v>
      </c>
      <c r="C23" s="19">
        <f>D23+E23+F23+G23+H23+I23+J23</f>
        <v>153677</v>
      </c>
      <c r="D23" s="16">
        <f t="shared" si="5"/>
        <v>19206</v>
      </c>
      <c r="E23" s="16">
        <f t="shared" si="5"/>
        <v>20851</v>
      </c>
      <c r="F23" s="16">
        <f t="shared" si="5"/>
        <v>22724</v>
      </c>
      <c r="G23" s="16">
        <f t="shared" si="5"/>
        <v>22724</v>
      </c>
      <c r="H23" s="16">
        <f t="shared" si="6"/>
        <v>22724</v>
      </c>
      <c r="I23" s="16">
        <f t="shared" si="6"/>
        <v>22724</v>
      </c>
      <c r="J23" s="16">
        <f t="shared" si="6"/>
        <v>22724</v>
      </c>
      <c r="K23" s="89"/>
      <c r="L23" s="151"/>
      <c r="M23" s="152"/>
      <c r="N23" s="152"/>
      <c r="O23" s="152"/>
      <c r="P23" s="152"/>
      <c r="Q23" s="152"/>
      <c r="R23" s="152"/>
      <c r="S23" s="152"/>
      <c r="T23" s="152"/>
    </row>
    <row r="24" spans="1:20" ht="16.5" thickBot="1">
      <c r="A24" s="95">
        <v>11</v>
      </c>
      <c r="B24" s="11" t="s">
        <v>17</v>
      </c>
      <c r="C24" s="19">
        <f>D24+E24+F24+G24+H24+I24+J24</f>
        <v>217586.60000000003</v>
      </c>
      <c r="D24" s="26">
        <f>D33+D39+D43+D49+D55+D60</f>
        <v>29810.7</v>
      </c>
      <c r="E24" s="16">
        <f aca="true" t="shared" si="7" ref="E24:J24">E33+E39+E43+E49+E55+E60</f>
        <v>30472.4</v>
      </c>
      <c r="F24" s="16">
        <f t="shared" si="7"/>
        <v>32420.7</v>
      </c>
      <c r="G24" s="16">
        <f t="shared" si="7"/>
        <v>31220.7</v>
      </c>
      <c r="H24" s="16">
        <f t="shared" si="7"/>
        <v>31220.7</v>
      </c>
      <c r="I24" s="16">
        <f t="shared" si="7"/>
        <v>31220.7</v>
      </c>
      <c r="J24" s="16">
        <f t="shared" si="7"/>
        <v>31220.7</v>
      </c>
      <c r="K24" s="89"/>
      <c r="L24" s="151"/>
      <c r="M24" s="152"/>
      <c r="N24" s="152"/>
      <c r="O24" s="152"/>
      <c r="P24" s="152"/>
      <c r="Q24" s="152"/>
      <c r="R24" s="152"/>
      <c r="S24" s="152"/>
      <c r="T24" s="152"/>
    </row>
    <row r="25" spans="1:20" ht="48" thickBot="1">
      <c r="A25" s="95">
        <v>12</v>
      </c>
      <c r="B25" s="11" t="s">
        <v>39</v>
      </c>
      <c r="C25" s="19">
        <f>D25+E25+F25+G25+H25+I25+J25</f>
        <v>194869.59999999998</v>
      </c>
      <c r="D25" s="26">
        <f>D34+D40+D44+D50+D56+D61</f>
        <v>27446.4</v>
      </c>
      <c r="E25" s="16">
        <f aca="true" t="shared" si="8" ref="E25:J25">E34+E40+E44+E50+E56+E61</f>
        <v>27603.7</v>
      </c>
      <c r="F25" s="16">
        <f t="shared" si="8"/>
        <v>28923.9</v>
      </c>
      <c r="G25" s="16">
        <f t="shared" si="8"/>
        <v>27723.9</v>
      </c>
      <c r="H25" s="16">
        <f t="shared" si="8"/>
        <v>27723.9</v>
      </c>
      <c r="I25" s="16">
        <f t="shared" si="8"/>
        <v>27723.9</v>
      </c>
      <c r="J25" s="16">
        <f t="shared" si="8"/>
        <v>27723.9</v>
      </c>
      <c r="K25" s="89"/>
      <c r="L25" s="151"/>
      <c r="M25" s="152"/>
      <c r="N25" s="152"/>
      <c r="O25" s="152"/>
      <c r="P25" s="152"/>
      <c r="Q25" s="152"/>
      <c r="R25" s="152"/>
      <c r="S25" s="152"/>
      <c r="T25" s="152"/>
    </row>
    <row r="26" spans="1:20" ht="16.5" customHeight="1" hidden="1" thickBot="1">
      <c r="A26" s="95"/>
      <c r="B26" s="11" t="s">
        <v>18</v>
      </c>
      <c r="C26" s="16"/>
      <c r="D26" s="16"/>
      <c r="E26" s="16"/>
      <c r="F26" s="16"/>
      <c r="G26" s="16"/>
      <c r="H26" s="16"/>
      <c r="I26" s="16"/>
      <c r="J26" s="16"/>
      <c r="K26" s="89"/>
      <c r="L26" s="151"/>
      <c r="M26" s="152"/>
      <c r="N26" s="152"/>
      <c r="O26" s="152"/>
      <c r="P26" s="152"/>
      <c r="Q26" s="152"/>
      <c r="R26" s="152"/>
      <c r="S26" s="152"/>
      <c r="T26" s="152"/>
    </row>
    <row r="27" spans="1:20" ht="16.5" customHeight="1" hidden="1" thickBot="1">
      <c r="A27" s="95"/>
      <c r="B27" s="11" t="s">
        <v>16</v>
      </c>
      <c r="C27" s="16"/>
      <c r="D27" s="16"/>
      <c r="E27" s="16"/>
      <c r="F27" s="16"/>
      <c r="G27" s="16"/>
      <c r="H27" s="16"/>
      <c r="I27" s="16"/>
      <c r="J27" s="16"/>
      <c r="K27" s="89"/>
      <c r="L27" s="151"/>
      <c r="M27" s="152"/>
      <c r="N27" s="152"/>
      <c r="O27" s="152"/>
      <c r="P27" s="152"/>
      <c r="Q27" s="152"/>
      <c r="R27" s="152"/>
      <c r="S27" s="152"/>
      <c r="T27" s="152"/>
    </row>
    <row r="28" spans="1:20" ht="16.5" customHeight="1" hidden="1" thickBot="1">
      <c r="A28" s="95"/>
      <c r="B28" s="11" t="s">
        <v>17</v>
      </c>
      <c r="C28" s="16"/>
      <c r="D28" s="16"/>
      <c r="E28" s="16"/>
      <c r="F28" s="16"/>
      <c r="G28" s="16"/>
      <c r="H28" s="16"/>
      <c r="I28" s="16"/>
      <c r="J28" s="16"/>
      <c r="K28" s="89"/>
      <c r="L28" s="151"/>
      <c r="M28" s="152"/>
      <c r="N28" s="152"/>
      <c r="O28" s="152"/>
      <c r="P28" s="152"/>
      <c r="Q28" s="152"/>
      <c r="R28" s="152"/>
      <c r="S28" s="152"/>
      <c r="T28" s="152"/>
    </row>
    <row r="29" spans="1:20" ht="36.75" customHeight="1" hidden="1" thickBot="1">
      <c r="A29" s="95"/>
      <c r="B29" s="11" t="s">
        <v>19</v>
      </c>
      <c r="C29" s="16"/>
      <c r="D29" s="16"/>
      <c r="E29" s="16"/>
      <c r="F29" s="16"/>
      <c r="G29" s="16"/>
      <c r="H29" s="16"/>
      <c r="I29" s="16"/>
      <c r="J29" s="16"/>
      <c r="K29" s="89"/>
      <c r="L29" s="151"/>
      <c r="M29" s="152"/>
      <c r="N29" s="152"/>
      <c r="O29" s="152"/>
      <c r="P29" s="152"/>
      <c r="Q29" s="152"/>
      <c r="R29" s="152"/>
      <c r="S29" s="152"/>
      <c r="T29" s="152"/>
    </row>
    <row r="30" spans="1:20" ht="222" customHeight="1" thickBot="1">
      <c r="A30" s="95">
        <v>13</v>
      </c>
      <c r="B30" s="11" t="s">
        <v>46</v>
      </c>
      <c r="C30" s="19">
        <f>C31+C33</f>
        <v>157601</v>
      </c>
      <c r="D30" s="19">
        <f aca="true" t="shared" si="9" ref="D30:J30">D31+D33</f>
        <v>19550</v>
      </c>
      <c r="E30" s="19">
        <f t="shared" si="9"/>
        <v>21386</v>
      </c>
      <c r="F30" s="19">
        <f t="shared" si="9"/>
        <v>23333</v>
      </c>
      <c r="G30" s="19">
        <f t="shared" si="9"/>
        <v>23333</v>
      </c>
      <c r="H30" s="19">
        <f t="shared" si="9"/>
        <v>23333</v>
      </c>
      <c r="I30" s="19">
        <f t="shared" si="9"/>
        <v>23333</v>
      </c>
      <c r="J30" s="19">
        <f t="shared" si="9"/>
        <v>23333</v>
      </c>
      <c r="K30" s="89" t="s">
        <v>100</v>
      </c>
      <c r="L30" s="151"/>
      <c r="M30" s="152"/>
      <c r="N30" s="152"/>
      <c r="O30" s="152"/>
      <c r="P30" s="152"/>
      <c r="Q30" s="152"/>
      <c r="R30" s="152"/>
      <c r="S30" s="152"/>
      <c r="T30" s="152"/>
    </row>
    <row r="31" spans="1:20" ht="16.5" thickBot="1">
      <c r="A31" s="95">
        <v>14</v>
      </c>
      <c r="B31" s="11" t="s">
        <v>16</v>
      </c>
      <c r="C31" s="19">
        <f>D31+E31+F31+G31+H31+I31+J31</f>
        <v>157601</v>
      </c>
      <c r="D31" s="16">
        <f>D32+882.4</f>
        <v>19550</v>
      </c>
      <c r="E31" s="16">
        <f>E32+1026</f>
        <v>21386</v>
      </c>
      <c r="F31" s="16">
        <f>F32+1113</f>
        <v>23333</v>
      </c>
      <c r="G31" s="16">
        <f aca="true" t="shared" si="10" ref="G31:J32">F31</f>
        <v>23333</v>
      </c>
      <c r="H31" s="16">
        <f t="shared" si="10"/>
        <v>23333</v>
      </c>
      <c r="I31" s="16">
        <f t="shared" si="10"/>
        <v>23333</v>
      </c>
      <c r="J31" s="16">
        <f t="shared" si="10"/>
        <v>23333</v>
      </c>
      <c r="K31" s="89"/>
      <c r="L31" s="151"/>
      <c r="M31" s="152"/>
      <c r="N31" s="152"/>
      <c r="O31" s="152"/>
      <c r="P31" s="152"/>
      <c r="Q31" s="152"/>
      <c r="R31" s="152"/>
      <c r="S31" s="152"/>
      <c r="T31" s="152"/>
    </row>
    <row r="32" spans="1:20" ht="48" thickBot="1">
      <c r="A32" s="95">
        <v>15</v>
      </c>
      <c r="B32" s="11" t="s">
        <v>39</v>
      </c>
      <c r="C32" s="19">
        <f>D32+E32+F32+G32+H32+I32+J32</f>
        <v>150127.6</v>
      </c>
      <c r="D32" s="16">
        <v>18667.6</v>
      </c>
      <c r="E32" s="16">
        <v>20360</v>
      </c>
      <c r="F32" s="16">
        <v>22220</v>
      </c>
      <c r="G32" s="16">
        <f t="shared" si="10"/>
        <v>22220</v>
      </c>
      <c r="H32" s="16">
        <f t="shared" si="10"/>
        <v>22220</v>
      </c>
      <c r="I32" s="16">
        <f t="shared" si="10"/>
        <v>22220</v>
      </c>
      <c r="J32" s="16">
        <f t="shared" si="10"/>
        <v>22220</v>
      </c>
      <c r="K32" s="89"/>
      <c r="L32" s="151"/>
      <c r="M32" s="152"/>
      <c r="N32" s="152"/>
      <c r="O32" s="152"/>
      <c r="P32" s="152"/>
      <c r="Q32" s="152"/>
      <c r="R32" s="152"/>
      <c r="S32" s="152"/>
      <c r="T32" s="152"/>
    </row>
    <row r="33" spans="1:20" ht="16.5" customHeight="1" hidden="1" thickBot="1">
      <c r="A33" s="95"/>
      <c r="B33" s="11" t="s">
        <v>17</v>
      </c>
      <c r="C33" s="19">
        <f>D33+E33+F33+G33+H33+I33+J33</f>
        <v>0</v>
      </c>
      <c r="D33" s="16"/>
      <c r="E33" s="16"/>
      <c r="F33" s="16"/>
      <c r="G33" s="16"/>
      <c r="H33" s="16"/>
      <c r="I33" s="16"/>
      <c r="J33" s="16"/>
      <c r="K33" s="89"/>
      <c r="L33" s="151"/>
      <c r="M33" s="152"/>
      <c r="N33" s="152"/>
      <c r="O33" s="152"/>
      <c r="P33" s="152"/>
      <c r="Q33" s="152"/>
      <c r="R33" s="152"/>
      <c r="S33" s="152"/>
      <c r="T33" s="152"/>
    </row>
    <row r="34" spans="1:20" ht="48" customHeight="1" hidden="1" thickBot="1">
      <c r="A34" s="95"/>
      <c r="B34" s="11" t="s">
        <v>39</v>
      </c>
      <c r="C34" s="19">
        <f>D34+E34+F34+G34+H34+I34+J34</f>
        <v>0</v>
      </c>
      <c r="D34" s="16"/>
      <c r="E34" s="16"/>
      <c r="F34" s="16"/>
      <c r="G34" s="16"/>
      <c r="H34" s="16"/>
      <c r="I34" s="16"/>
      <c r="J34" s="16"/>
      <c r="K34" s="89"/>
      <c r="L34" s="151"/>
      <c r="M34" s="152"/>
      <c r="N34" s="152"/>
      <c r="O34" s="152"/>
      <c r="P34" s="152"/>
      <c r="Q34" s="152"/>
      <c r="R34" s="152"/>
      <c r="S34" s="152"/>
      <c r="T34" s="152"/>
    </row>
    <row r="35" spans="1:20" ht="259.5" customHeight="1" thickBot="1">
      <c r="A35" s="95">
        <v>16</v>
      </c>
      <c r="B35" s="11" t="s">
        <v>47</v>
      </c>
      <c r="C35" s="19">
        <f>C36</f>
        <v>3718</v>
      </c>
      <c r="D35" s="19">
        <f aca="true" t="shared" si="11" ref="D35:J35">D36</f>
        <v>564</v>
      </c>
      <c r="E35" s="19">
        <f t="shared" si="11"/>
        <v>514</v>
      </c>
      <c r="F35" s="19">
        <f t="shared" si="11"/>
        <v>528</v>
      </c>
      <c r="G35" s="19">
        <f t="shared" si="11"/>
        <v>528</v>
      </c>
      <c r="H35" s="19">
        <f t="shared" si="11"/>
        <v>528</v>
      </c>
      <c r="I35" s="19">
        <f t="shared" si="11"/>
        <v>528</v>
      </c>
      <c r="J35" s="19">
        <f t="shared" si="11"/>
        <v>528</v>
      </c>
      <c r="K35" s="89" t="s">
        <v>101</v>
      </c>
      <c r="L35" s="151"/>
      <c r="M35" s="152"/>
      <c r="N35" s="152"/>
      <c r="O35" s="152"/>
      <c r="P35" s="152"/>
      <c r="Q35" s="152"/>
      <c r="R35" s="152"/>
      <c r="S35" s="152"/>
      <c r="T35" s="152"/>
    </row>
    <row r="36" spans="1:20" ht="16.5" thickBot="1">
      <c r="A36" s="95">
        <v>17</v>
      </c>
      <c r="B36" s="11" t="s">
        <v>16</v>
      </c>
      <c r="C36" s="19">
        <f>D36+E36+F36+G36+H36+I36+J36</f>
        <v>3718</v>
      </c>
      <c r="D36" s="16">
        <f>D37+25.6</f>
        <v>564</v>
      </c>
      <c r="E36" s="16">
        <f>E37+23</f>
        <v>514</v>
      </c>
      <c r="F36" s="16">
        <f>F37+24</f>
        <v>528</v>
      </c>
      <c r="G36" s="16">
        <f aca="true" t="shared" si="12" ref="G36:J37">F36</f>
        <v>528</v>
      </c>
      <c r="H36" s="16">
        <f t="shared" si="12"/>
        <v>528</v>
      </c>
      <c r="I36" s="16">
        <f t="shared" si="12"/>
        <v>528</v>
      </c>
      <c r="J36" s="16">
        <f t="shared" si="12"/>
        <v>528</v>
      </c>
      <c r="K36" s="89"/>
      <c r="L36" s="151"/>
      <c r="M36" s="152"/>
      <c r="N36" s="152"/>
      <c r="O36" s="152"/>
      <c r="P36" s="152"/>
      <c r="Q36" s="152"/>
      <c r="R36" s="152"/>
      <c r="S36" s="152"/>
      <c r="T36" s="152"/>
    </row>
    <row r="37" spans="1:20" ht="48" thickBot="1">
      <c r="A37" s="95">
        <v>18</v>
      </c>
      <c r="B37" s="11" t="s">
        <v>45</v>
      </c>
      <c r="C37" s="19">
        <f>D37+E37+F37+G37+H37+I37+J37</f>
        <v>3549.4</v>
      </c>
      <c r="D37" s="16">
        <v>538.4</v>
      </c>
      <c r="E37" s="16">
        <v>491</v>
      </c>
      <c r="F37" s="16">
        <v>504</v>
      </c>
      <c r="G37" s="16">
        <f t="shared" si="12"/>
        <v>504</v>
      </c>
      <c r="H37" s="16">
        <f t="shared" si="12"/>
        <v>504</v>
      </c>
      <c r="I37" s="16">
        <f t="shared" si="12"/>
        <v>504</v>
      </c>
      <c r="J37" s="16">
        <f t="shared" si="12"/>
        <v>504</v>
      </c>
      <c r="K37" s="89"/>
      <c r="L37" s="151"/>
      <c r="M37" s="152"/>
      <c r="N37" s="152"/>
      <c r="O37" s="152"/>
      <c r="P37" s="152"/>
      <c r="Q37" s="152"/>
      <c r="R37" s="152"/>
      <c r="S37" s="152"/>
      <c r="T37" s="152"/>
    </row>
    <row r="38" spans="1:20" ht="174" thickBot="1">
      <c r="A38" s="95">
        <v>19</v>
      </c>
      <c r="B38" s="11" t="s">
        <v>48</v>
      </c>
      <c r="C38" s="19">
        <f>C39</f>
        <v>212886.60000000003</v>
      </c>
      <c r="D38" s="19">
        <f aca="true" t="shared" si="13" ref="D38:J38">D39</f>
        <v>27510.7</v>
      </c>
      <c r="E38" s="19">
        <f t="shared" si="13"/>
        <v>29272.4</v>
      </c>
      <c r="F38" s="19">
        <f t="shared" si="13"/>
        <v>31220.7</v>
      </c>
      <c r="G38" s="19">
        <f t="shared" si="13"/>
        <v>31220.7</v>
      </c>
      <c r="H38" s="19">
        <f t="shared" si="13"/>
        <v>31220.7</v>
      </c>
      <c r="I38" s="19">
        <f t="shared" si="13"/>
        <v>31220.7</v>
      </c>
      <c r="J38" s="19">
        <f t="shared" si="13"/>
        <v>31220.7</v>
      </c>
      <c r="K38" s="89" t="s">
        <v>101</v>
      </c>
      <c r="L38" s="151"/>
      <c r="M38" s="152"/>
      <c r="N38" s="152"/>
      <c r="O38" s="152"/>
      <c r="P38" s="152"/>
      <c r="Q38" s="152"/>
      <c r="R38" s="152"/>
      <c r="S38" s="152"/>
      <c r="T38" s="152"/>
    </row>
    <row r="39" spans="1:20" ht="16.5" thickBot="1">
      <c r="A39" s="95">
        <v>20</v>
      </c>
      <c r="B39" s="11" t="s">
        <v>17</v>
      </c>
      <c r="C39" s="19">
        <f>D39+E39+F39+G39+H39+I39+J39</f>
        <v>212886.60000000003</v>
      </c>
      <c r="D39" s="16">
        <f>D40+2364.3</f>
        <v>27510.7</v>
      </c>
      <c r="E39" s="16">
        <f>E40+2868.7</f>
        <v>29272.4</v>
      </c>
      <c r="F39" s="16">
        <f>F40+3496.8</f>
        <v>31220.7</v>
      </c>
      <c r="G39" s="16">
        <f aca="true" t="shared" si="14" ref="G39:J40">F39</f>
        <v>31220.7</v>
      </c>
      <c r="H39" s="16">
        <f t="shared" si="14"/>
        <v>31220.7</v>
      </c>
      <c r="I39" s="16">
        <f t="shared" si="14"/>
        <v>31220.7</v>
      </c>
      <c r="J39" s="16">
        <f t="shared" si="14"/>
        <v>31220.7</v>
      </c>
      <c r="K39" s="89"/>
      <c r="L39" s="151"/>
      <c r="M39" s="152"/>
      <c r="N39" s="152"/>
      <c r="O39" s="152"/>
      <c r="P39" s="152"/>
      <c r="Q39" s="152"/>
      <c r="R39" s="152"/>
      <c r="S39" s="152"/>
      <c r="T39" s="152"/>
    </row>
    <row r="40" spans="1:20" ht="48" thickBot="1">
      <c r="A40" s="95">
        <v>21</v>
      </c>
      <c r="B40" s="11" t="s">
        <v>39</v>
      </c>
      <c r="C40" s="19">
        <f>D40+E40+F40+G40+H40+I40+J40</f>
        <v>190169.59999999998</v>
      </c>
      <c r="D40" s="16">
        <v>25146.4</v>
      </c>
      <c r="E40" s="16">
        <v>26403.7</v>
      </c>
      <c r="F40" s="16">
        <v>27723.9</v>
      </c>
      <c r="G40" s="16">
        <f t="shared" si="14"/>
        <v>27723.9</v>
      </c>
      <c r="H40" s="16">
        <f t="shared" si="14"/>
        <v>27723.9</v>
      </c>
      <c r="I40" s="16">
        <f t="shared" si="14"/>
        <v>27723.9</v>
      </c>
      <c r="J40" s="16">
        <f t="shared" si="14"/>
        <v>27723.9</v>
      </c>
      <c r="K40" s="89"/>
      <c r="L40" s="151"/>
      <c r="M40" s="152"/>
      <c r="N40" s="152"/>
      <c r="O40" s="152"/>
      <c r="P40" s="152"/>
      <c r="Q40" s="152"/>
      <c r="R40" s="152"/>
      <c r="S40" s="152"/>
      <c r="T40" s="152"/>
    </row>
    <row r="41" spans="1:20" ht="15.75">
      <c r="A41" s="94">
        <v>22</v>
      </c>
      <c r="B41" s="15" t="s">
        <v>30</v>
      </c>
      <c r="C41" s="177">
        <f>C43</f>
        <v>0</v>
      </c>
      <c r="D41" s="177">
        <f aca="true" t="shared" si="15" ref="D41:J41">D43</f>
        <v>0</v>
      </c>
      <c r="E41" s="177">
        <f t="shared" si="15"/>
        <v>0</v>
      </c>
      <c r="F41" s="177">
        <f t="shared" si="15"/>
        <v>0</v>
      </c>
      <c r="G41" s="177">
        <f t="shared" si="15"/>
        <v>0</v>
      </c>
      <c r="H41" s="177">
        <f t="shared" si="15"/>
        <v>0</v>
      </c>
      <c r="I41" s="177">
        <f t="shared" si="15"/>
        <v>0</v>
      </c>
      <c r="J41" s="177">
        <f t="shared" si="15"/>
        <v>0</v>
      </c>
      <c r="K41" s="179">
        <v>7.8</v>
      </c>
      <c r="L41" s="151"/>
      <c r="M41" s="152"/>
      <c r="N41" s="152"/>
      <c r="O41" s="152"/>
      <c r="P41" s="152"/>
      <c r="Q41" s="152"/>
      <c r="R41" s="152"/>
      <c r="S41" s="152"/>
      <c r="T41" s="152"/>
    </row>
    <row r="42" spans="1:20" ht="95.25" thickBot="1">
      <c r="A42" s="95">
        <v>23</v>
      </c>
      <c r="B42" s="11" t="s">
        <v>62</v>
      </c>
      <c r="C42" s="178"/>
      <c r="D42" s="178"/>
      <c r="E42" s="178"/>
      <c r="F42" s="178"/>
      <c r="G42" s="178"/>
      <c r="H42" s="178"/>
      <c r="I42" s="178"/>
      <c r="J42" s="178"/>
      <c r="K42" s="180"/>
      <c r="L42" s="151"/>
      <c r="M42" s="152"/>
      <c r="N42" s="152"/>
      <c r="O42" s="152"/>
      <c r="P42" s="152"/>
      <c r="Q42" s="152"/>
      <c r="R42" s="152"/>
      <c r="S42" s="152"/>
      <c r="T42" s="152"/>
    </row>
    <row r="43" spans="1:20" ht="16.5" thickBot="1">
      <c r="A43" s="95">
        <v>24</v>
      </c>
      <c r="B43" s="11" t="s">
        <v>17</v>
      </c>
      <c r="C43" s="19">
        <f>D43+E43+F43+G43+H43+I43+J43</f>
        <v>0</v>
      </c>
      <c r="D43" s="16"/>
      <c r="E43" s="16"/>
      <c r="F43" s="16"/>
      <c r="G43" s="16"/>
      <c r="H43" s="16"/>
      <c r="I43" s="16"/>
      <c r="J43" s="16"/>
      <c r="K43" s="89"/>
      <c r="L43" s="151"/>
      <c r="M43" s="152"/>
      <c r="N43" s="152"/>
      <c r="O43" s="152"/>
      <c r="P43" s="152"/>
      <c r="Q43" s="152"/>
      <c r="R43" s="152"/>
      <c r="S43" s="152"/>
      <c r="T43" s="152"/>
    </row>
    <row r="44" spans="1:20" ht="48" thickBot="1">
      <c r="A44" s="95">
        <v>25</v>
      </c>
      <c r="B44" s="11" t="s">
        <v>39</v>
      </c>
      <c r="C44" s="19">
        <f>D44+E44+F44+G44+H44+I44+J44</f>
        <v>0</v>
      </c>
      <c r="D44" s="16"/>
      <c r="E44" s="16"/>
      <c r="F44" s="16"/>
      <c r="G44" s="16"/>
      <c r="H44" s="16"/>
      <c r="I44" s="16"/>
      <c r="J44" s="16"/>
      <c r="K44" s="89"/>
      <c r="L44" s="151"/>
      <c r="M44" s="152"/>
      <c r="N44" s="152"/>
      <c r="O44" s="152"/>
      <c r="P44" s="152"/>
      <c r="Q44" s="152"/>
      <c r="R44" s="152"/>
      <c r="S44" s="152"/>
      <c r="T44" s="152"/>
    </row>
    <row r="45" spans="1:20" ht="15.75">
      <c r="A45" s="181">
        <v>26</v>
      </c>
      <c r="B45" s="15" t="s">
        <v>22</v>
      </c>
      <c r="C45" s="177">
        <f>C47+C49</f>
        <v>4700</v>
      </c>
      <c r="D45" s="177">
        <f aca="true" t="shared" si="16" ref="D45:J45">D47+D49</f>
        <v>2300</v>
      </c>
      <c r="E45" s="177">
        <f t="shared" si="16"/>
        <v>1200</v>
      </c>
      <c r="F45" s="177">
        <f t="shared" si="16"/>
        <v>1200</v>
      </c>
      <c r="G45" s="177">
        <f t="shared" si="16"/>
        <v>0</v>
      </c>
      <c r="H45" s="177">
        <f t="shared" si="16"/>
        <v>0</v>
      </c>
      <c r="I45" s="177">
        <f t="shared" si="16"/>
        <v>0</v>
      </c>
      <c r="J45" s="177">
        <f t="shared" si="16"/>
        <v>0</v>
      </c>
      <c r="K45" s="179" t="s">
        <v>102</v>
      </c>
      <c r="L45" s="151"/>
      <c r="M45" s="152"/>
      <c r="N45" s="152"/>
      <c r="O45" s="152"/>
      <c r="P45" s="152"/>
      <c r="Q45" s="152"/>
      <c r="R45" s="152"/>
      <c r="S45" s="152"/>
      <c r="T45" s="152"/>
    </row>
    <row r="46" spans="1:20" ht="111.75" customHeight="1" thickBot="1">
      <c r="A46" s="182"/>
      <c r="B46" s="11" t="s">
        <v>69</v>
      </c>
      <c r="C46" s="178"/>
      <c r="D46" s="178"/>
      <c r="E46" s="178"/>
      <c r="F46" s="178"/>
      <c r="G46" s="178"/>
      <c r="H46" s="178"/>
      <c r="I46" s="178"/>
      <c r="J46" s="178"/>
      <c r="K46" s="180"/>
      <c r="L46" s="151"/>
      <c r="M46" s="152"/>
      <c r="N46" s="152"/>
      <c r="O46" s="152"/>
      <c r="P46" s="152"/>
      <c r="Q46" s="152"/>
      <c r="R46" s="152"/>
      <c r="S46" s="152"/>
      <c r="T46" s="152"/>
    </row>
    <row r="47" spans="1:20" ht="16.5" thickBot="1">
      <c r="A47" s="95">
        <v>27</v>
      </c>
      <c r="B47" s="11" t="s">
        <v>16</v>
      </c>
      <c r="C47" s="19">
        <f>D47+E47+F47+G47+H47+I47+J47</f>
        <v>0</v>
      </c>
      <c r="D47" s="16"/>
      <c r="E47" s="16"/>
      <c r="F47" s="16"/>
      <c r="G47" s="16"/>
      <c r="H47" s="16"/>
      <c r="I47" s="16"/>
      <c r="J47" s="16"/>
      <c r="K47" s="89"/>
      <c r="L47" s="151"/>
      <c r="M47" s="152"/>
      <c r="N47" s="152"/>
      <c r="O47" s="152"/>
      <c r="P47" s="152"/>
      <c r="Q47" s="152"/>
      <c r="R47" s="152"/>
      <c r="S47" s="152"/>
      <c r="T47" s="152"/>
    </row>
    <row r="48" spans="1:20" ht="48" thickBot="1">
      <c r="A48" s="95">
        <v>28</v>
      </c>
      <c r="B48" s="11" t="s">
        <v>39</v>
      </c>
      <c r="C48" s="19">
        <f>D48+E48+F48+G48+H48+I48+J48</f>
        <v>0</v>
      </c>
      <c r="D48" s="16"/>
      <c r="E48" s="16"/>
      <c r="F48" s="16"/>
      <c r="G48" s="16"/>
      <c r="H48" s="16"/>
      <c r="I48" s="16"/>
      <c r="J48" s="16"/>
      <c r="K48" s="89"/>
      <c r="L48" s="151"/>
      <c r="M48" s="152"/>
      <c r="N48" s="152"/>
      <c r="O48" s="152"/>
      <c r="P48" s="152"/>
      <c r="Q48" s="152"/>
      <c r="R48" s="152"/>
      <c r="S48" s="152"/>
      <c r="T48" s="152"/>
    </row>
    <row r="49" spans="1:20" ht="16.5" thickBot="1">
      <c r="A49" s="95">
        <v>29</v>
      </c>
      <c r="B49" s="11" t="s">
        <v>17</v>
      </c>
      <c r="C49" s="19">
        <f>D49+E49+F49+G49+H49+I49+J49</f>
        <v>4700</v>
      </c>
      <c r="D49" s="16">
        <f>D50</f>
        <v>2300</v>
      </c>
      <c r="E49" s="16">
        <f aca="true" t="shared" si="17" ref="E49:J49">E50</f>
        <v>1200</v>
      </c>
      <c r="F49" s="16">
        <f t="shared" si="17"/>
        <v>1200</v>
      </c>
      <c r="G49" s="16">
        <f t="shared" si="17"/>
        <v>0</v>
      </c>
      <c r="H49" s="16">
        <f t="shared" si="17"/>
        <v>0</v>
      </c>
      <c r="I49" s="16">
        <f t="shared" si="17"/>
        <v>0</v>
      </c>
      <c r="J49" s="16">
        <f t="shared" si="17"/>
        <v>0</v>
      </c>
      <c r="K49" s="89"/>
      <c r="L49" s="151"/>
      <c r="M49" s="152"/>
      <c r="N49" s="152"/>
      <c r="O49" s="152"/>
      <c r="P49" s="152"/>
      <c r="Q49" s="152"/>
      <c r="R49" s="152"/>
      <c r="S49" s="152"/>
      <c r="T49" s="152"/>
    </row>
    <row r="50" spans="1:20" ht="48" thickBot="1">
      <c r="A50" s="95">
        <v>30</v>
      </c>
      <c r="B50" s="11" t="s">
        <v>39</v>
      </c>
      <c r="C50" s="19">
        <f>D50+E50+F50+G50+H50+I50+J50</f>
        <v>4700</v>
      </c>
      <c r="D50" s="16">
        <v>2300</v>
      </c>
      <c r="E50" s="16">
        <v>1200</v>
      </c>
      <c r="F50" s="16">
        <v>1200</v>
      </c>
      <c r="G50" s="16">
        <v>0</v>
      </c>
      <c r="H50" s="16">
        <v>0</v>
      </c>
      <c r="I50" s="16">
        <v>0</v>
      </c>
      <c r="J50" s="16">
        <v>0</v>
      </c>
      <c r="K50" s="89"/>
      <c r="L50" s="151"/>
      <c r="M50" s="152"/>
      <c r="N50" s="152"/>
      <c r="O50" s="152"/>
      <c r="P50" s="152"/>
      <c r="Q50" s="152"/>
      <c r="R50" s="152"/>
      <c r="S50" s="152"/>
      <c r="T50" s="152"/>
    </row>
    <row r="51" spans="1:20" ht="16.5" customHeight="1" hidden="1" thickBot="1">
      <c r="A51" s="181"/>
      <c r="B51" s="51" t="s">
        <v>44</v>
      </c>
      <c r="C51" s="153">
        <f>C53+C55</f>
        <v>0</v>
      </c>
      <c r="D51" s="153">
        <f aca="true" t="shared" si="18" ref="D51:J51">D53+D55</f>
        <v>0</v>
      </c>
      <c r="E51" s="153">
        <f t="shared" si="18"/>
        <v>0</v>
      </c>
      <c r="F51" s="153">
        <f t="shared" si="18"/>
        <v>0</v>
      </c>
      <c r="G51" s="153">
        <f t="shared" si="18"/>
        <v>0</v>
      </c>
      <c r="H51" s="153">
        <f t="shared" si="18"/>
        <v>0</v>
      </c>
      <c r="I51" s="153">
        <f t="shared" si="18"/>
        <v>0</v>
      </c>
      <c r="J51" s="153">
        <f t="shared" si="18"/>
        <v>0</v>
      </c>
      <c r="K51" s="89">
        <v>12.13</v>
      </c>
      <c r="L51" s="151"/>
      <c r="M51" s="152"/>
      <c r="N51" s="152"/>
      <c r="O51" s="152"/>
      <c r="P51" s="152"/>
      <c r="Q51" s="152"/>
      <c r="R51" s="152"/>
      <c r="S51" s="152"/>
      <c r="T51" s="152"/>
    </row>
    <row r="52" spans="1:20" ht="118.5" customHeight="1" hidden="1" thickBot="1">
      <c r="A52" s="182"/>
      <c r="B52" s="24" t="s">
        <v>63</v>
      </c>
      <c r="C52" s="154"/>
      <c r="D52" s="154"/>
      <c r="E52" s="154"/>
      <c r="F52" s="154"/>
      <c r="G52" s="154"/>
      <c r="H52" s="154"/>
      <c r="I52" s="154"/>
      <c r="J52" s="154"/>
      <c r="K52" s="89"/>
      <c r="L52" s="151"/>
      <c r="M52" s="152"/>
      <c r="N52" s="152"/>
      <c r="O52" s="152"/>
      <c r="P52" s="152"/>
      <c r="Q52" s="152"/>
      <c r="R52" s="152"/>
      <c r="S52" s="152"/>
      <c r="T52" s="152"/>
    </row>
    <row r="53" spans="1:20" ht="16.5" customHeight="1" hidden="1" thickBot="1">
      <c r="A53" s="95"/>
      <c r="B53" s="24" t="s">
        <v>16</v>
      </c>
      <c r="C53" s="49">
        <f>D53+E53+F53+G53+H53+I53+J53</f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89"/>
      <c r="L53" s="151"/>
      <c r="M53" s="152"/>
      <c r="N53" s="152"/>
      <c r="O53" s="152"/>
      <c r="P53" s="152"/>
      <c r="Q53" s="152"/>
      <c r="R53" s="152"/>
      <c r="S53" s="152"/>
      <c r="T53" s="152"/>
    </row>
    <row r="54" spans="1:20" ht="48" customHeight="1" hidden="1" thickBot="1">
      <c r="A54" s="95"/>
      <c r="B54" s="24" t="s">
        <v>39</v>
      </c>
      <c r="C54" s="49">
        <f>D54+E54+F54+G54+H54+I54+J54</f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89"/>
      <c r="L54" s="151"/>
      <c r="M54" s="152"/>
      <c r="N54" s="152"/>
      <c r="O54" s="152"/>
      <c r="P54" s="152"/>
      <c r="Q54" s="152"/>
      <c r="R54" s="152"/>
      <c r="S54" s="152"/>
      <c r="T54" s="152"/>
    </row>
    <row r="55" spans="1:20" ht="16.5" customHeight="1" hidden="1" thickBot="1">
      <c r="A55" s="95"/>
      <c r="B55" s="24" t="s">
        <v>17</v>
      </c>
      <c r="C55" s="49">
        <f>D55+E55+F55+G55+H55+I55+J55</f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89"/>
      <c r="L55" s="151"/>
      <c r="M55" s="152"/>
      <c r="N55" s="152"/>
      <c r="O55" s="152"/>
      <c r="P55" s="152"/>
      <c r="Q55" s="152"/>
      <c r="R55" s="152"/>
      <c r="S55" s="152"/>
      <c r="T55" s="152"/>
    </row>
    <row r="56" spans="1:20" ht="48" customHeight="1" hidden="1" thickBot="1">
      <c r="A56" s="95"/>
      <c r="B56" s="24" t="s">
        <v>39</v>
      </c>
      <c r="C56" s="49">
        <f>D56+E56+F56+G56+H56+I56+J56</f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50"/>
      <c r="L56" s="151"/>
      <c r="M56" s="152"/>
      <c r="N56" s="152"/>
      <c r="O56" s="152"/>
      <c r="P56" s="152"/>
      <c r="Q56" s="152"/>
      <c r="R56" s="152"/>
      <c r="S56" s="152"/>
      <c r="T56" s="152"/>
    </row>
    <row r="57" spans="1:20" ht="111" thickBot="1">
      <c r="A57" s="95">
        <v>31</v>
      </c>
      <c r="B57" s="88" t="s">
        <v>103</v>
      </c>
      <c r="C57" s="19">
        <f>C58+C60</f>
        <v>0</v>
      </c>
      <c r="D57" s="19">
        <f aca="true" t="shared" si="19" ref="D57:J57">D58+D60</f>
        <v>0</v>
      </c>
      <c r="E57" s="19">
        <f t="shared" si="19"/>
        <v>0</v>
      </c>
      <c r="F57" s="19">
        <f t="shared" si="19"/>
        <v>0</v>
      </c>
      <c r="G57" s="19">
        <f t="shared" si="19"/>
        <v>0</v>
      </c>
      <c r="H57" s="19">
        <f t="shared" si="19"/>
        <v>0</v>
      </c>
      <c r="I57" s="19">
        <f t="shared" si="19"/>
        <v>0</v>
      </c>
      <c r="J57" s="19">
        <f t="shared" si="19"/>
        <v>0</v>
      </c>
      <c r="K57" s="13">
        <v>12.13</v>
      </c>
      <c r="L57" s="151"/>
      <c r="M57" s="152"/>
      <c r="N57" s="152"/>
      <c r="O57" s="152"/>
      <c r="P57" s="152"/>
      <c r="Q57" s="152"/>
      <c r="R57" s="152"/>
      <c r="S57" s="152"/>
      <c r="T57" s="152"/>
    </row>
    <row r="58" spans="1:20" ht="16.5" thickBot="1">
      <c r="A58" s="95">
        <v>32</v>
      </c>
      <c r="B58" s="11" t="s">
        <v>16</v>
      </c>
      <c r="C58" s="19">
        <f>D58+E58+F58+G58+H58+I58+J58</f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3"/>
      <c r="L58" s="151"/>
      <c r="M58" s="152"/>
      <c r="N58" s="152"/>
      <c r="O58" s="152"/>
      <c r="P58" s="152"/>
      <c r="Q58" s="152"/>
      <c r="R58" s="152"/>
      <c r="S58" s="152"/>
      <c r="T58" s="152"/>
    </row>
    <row r="59" spans="1:20" ht="48" thickBot="1">
      <c r="A59" s="95">
        <v>33</v>
      </c>
      <c r="B59" s="11" t="s">
        <v>39</v>
      </c>
      <c r="C59" s="19">
        <f>D59+E59+F59+G59+H59+I59+J59</f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3"/>
      <c r="L59" s="151"/>
      <c r="M59" s="152"/>
      <c r="N59" s="152"/>
      <c r="O59" s="152"/>
      <c r="P59" s="152"/>
      <c r="Q59" s="152"/>
      <c r="R59" s="152"/>
      <c r="S59" s="152"/>
      <c r="T59" s="152"/>
    </row>
    <row r="60" spans="1:20" ht="16.5" thickBot="1">
      <c r="A60" s="95">
        <v>34</v>
      </c>
      <c r="B60" s="11" t="s">
        <v>17</v>
      </c>
      <c r="C60" s="19">
        <f>D60+E60+F60+G60+H60+I60+J60</f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3"/>
      <c r="L60" s="151"/>
      <c r="M60" s="152"/>
      <c r="N60" s="152"/>
      <c r="O60" s="152"/>
      <c r="P60" s="152"/>
      <c r="Q60" s="152"/>
      <c r="R60" s="152"/>
      <c r="S60" s="152"/>
      <c r="T60" s="152"/>
    </row>
    <row r="61" spans="1:20" ht="48" thickBot="1">
      <c r="A61" s="95">
        <v>35</v>
      </c>
      <c r="B61" s="11" t="s">
        <v>39</v>
      </c>
      <c r="C61" s="19">
        <f>D61+E61+F61+G61+H61+I61+J61</f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3"/>
      <c r="L61" s="151"/>
      <c r="M61" s="152"/>
      <c r="N61" s="152"/>
      <c r="O61" s="152"/>
      <c r="P61" s="152"/>
      <c r="Q61" s="152"/>
      <c r="R61" s="152"/>
      <c r="S61" s="152"/>
      <c r="T61" s="152"/>
    </row>
    <row r="62" spans="1:20" ht="31.5" customHeight="1" thickBot="1">
      <c r="A62" s="14">
        <v>36</v>
      </c>
      <c r="B62" s="159" t="s">
        <v>23</v>
      </c>
      <c r="C62" s="160"/>
      <c r="D62" s="160"/>
      <c r="E62" s="160"/>
      <c r="F62" s="160"/>
      <c r="G62" s="160"/>
      <c r="H62" s="160"/>
      <c r="I62" s="160"/>
      <c r="J62" s="160"/>
      <c r="K62" s="161"/>
      <c r="L62" s="151"/>
      <c r="M62" s="152"/>
      <c r="N62" s="152"/>
      <c r="O62" s="152"/>
      <c r="P62" s="152"/>
      <c r="Q62" s="152"/>
      <c r="R62" s="152"/>
      <c r="S62" s="152"/>
      <c r="T62" s="152"/>
    </row>
    <row r="63" spans="1:20" ht="48" thickBot="1">
      <c r="A63" s="95">
        <v>37</v>
      </c>
      <c r="B63" s="11" t="s">
        <v>21</v>
      </c>
      <c r="C63" s="22">
        <f>C66+C68</f>
        <v>1299953.6</v>
      </c>
      <c r="D63" s="22">
        <f aca="true" t="shared" si="20" ref="D63:J63">D66+D68</f>
        <v>166818.8</v>
      </c>
      <c r="E63" s="22">
        <f t="shared" si="20"/>
        <v>179601.8</v>
      </c>
      <c r="F63" s="22">
        <f t="shared" si="20"/>
        <v>190706.6</v>
      </c>
      <c r="G63" s="22">
        <f t="shared" si="20"/>
        <v>190706.6</v>
      </c>
      <c r="H63" s="22">
        <f t="shared" si="20"/>
        <v>190706.6</v>
      </c>
      <c r="I63" s="22">
        <f t="shared" si="20"/>
        <v>190706.6</v>
      </c>
      <c r="J63" s="22">
        <f t="shared" si="20"/>
        <v>190706.6</v>
      </c>
      <c r="K63" s="89"/>
      <c r="L63" s="151"/>
      <c r="M63" s="152"/>
      <c r="N63" s="152"/>
      <c r="O63" s="152"/>
      <c r="P63" s="152"/>
      <c r="Q63" s="152"/>
      <c r="R63" s="152"/>
      <c r="S63" s="152"/>
      <c r="T63" s="152"/>
    </row>
    <row r="64" spans="1:20" ht="16.5" customHeight="1" hidden="1" thickBot="1">
      <c r="A64" s="95"/>
      <c r="B64" s="11" t="s">
        <v>40</v>
      </c>
      <c r="C64" s="22"/>
      <c r="D64" s="23"/>
      <c r="E64" s="23"/>
      <c r="F64" s="23"/>
      <c r="G64" s="23"/>
      <c r="H64" s="23"/>
      <c r="I64" s="23"/>
      <c r="J64" s="23"/>
      <c r="K64" s="89"/>
      <c r="L64" s="151"/>
      <c r="M64" s="152"/>
      <c r="N64" s="152"/>
      <c r="O64" s="152"/>
      <c r="P64" s="152"/>
      <c r="Q64" s="152"/>
      <c r="R64" s="152"/>
      <c r="S64" s="152"/>
      <c r="T64" s="152"/>
    </row>
    <row r="65" spans="1:20" ht="48" customHeight="1" hidden="1" thickBot="1">
      <c r="A65" s="95"/>
      <c r="B65" s="11" t="s">
        <v>39</v>
      </c>
      <c r="C65" s="22"/>
      <c r="D65" s="23"/>
      <c r="E65" s="23"/>
      <c r="F65" s="23"/>
      <c r="G65" s="23"/>
      <c r="H65" s="23"/>
      <c r="I65" s="23"/>
      <c r="J65" s="23"/>
      <c r="K65" s="89"/>
      <c r="L65" s="151"/>
      <c r="M65" s="152"/>
      <c r="N65" s="152"/>
      <c r="O65" s="152"/>
      <c r="P65" s="152"/>
      <c r="Q65" s="152"/>
      <c r="R65" s="152"/>
      <c r="S65" s="152"/>
      <c r="T65" s="152"/>
    </row>
    <row r="66" spans="1:20" ht="16.5" thickBot="1">
      <c r="A66" s="95">
        <v>38</v>
      </c>
      <c r="B66" s="11" t="s">
        <v>16</v>
      </c>
      <c r="C66" s="22">
        <f>D66+E66+F66+G66+H66+I66+J66</f>
        <v>780901</v>
      </c>
      <c r="D66" s="23">
        <f aca="true" t="shared" si="21" ref="D66:J67">D74+D79+D85+D90+D111+D129+D134</f>
        <v>96695.00000000001</v>
      </c>
      <c r="E66" s="23">
        <f t="shared" si="21"/>
        <v>104776</v>
      </c>
      <c r="F66" s="23">
        <f t="shared" si="21"/>
        <v>115886</v>
      </c>
      <c r="G66" s="23">
        <f t="shared" si="21"/>
        <v>115886</v>
      </c>
      <c r="H66" s="23">
        <f t="shared" si="21"/>
        <v>115886</v>
      </c>
      <c r="I66" s="23">
        <f t="shared" si="21"/>
        <v>115886</v>
      </c>
      <c r="J66" s="23">
        <f t="shared" si="21"/>
        <v>115886</v>
      </c>
      <c r="K66" s="89"/>
      <c r="L66" s="151"/>
      <c r="M66" s="152"/>
      <c r="N66" s="152"/>
      <c r="O66" s="152"/>
      <c r="P66" s="152"/>
      <c r="Q66" s="152"/>
      <c r="R66" s="152"/>
      <c r="S66" s="152"/>
      <c r="T66" s="152"/>
    </row>
    <row r="67" spans="1:20" ht="48" thickBot="1">
      <c r="A67" s="95">
        <v>39</v>
      </c>
      <c r="B67" s="11" t="s">
        <v>45</v>
      </c>
      <c r="C67" s="19">
        <f aca="true" t="shared" si="22" ref="C67:C72">D67+E67+F67+G67+H67+I67+J67</f>
        <v>337778.98</v>
      </c>
      <c r="D67" s="23">
        <f t="shared" si="21"/>
        <v>41001.08000000001</v>
      </c>
      <c r="E67" s="23">
        <f t="shared" si="21"/>
        <v>45487.9</v>
      </c>
      <c r="F67" s="23">
        <f t="shared" si="21"/>
        <v>50258</v>
      </c>
      <c r="G67" s="23">
        <f t="shared" si="21"/>
        <v>50258</v>
      </c>
      <c r="H67" s="23">
        <f t="shared" si="21"/>
        <v>50258</v>
      </c>
      <c r="I67" s="23">
        <f t="shared" si="21"/>
        <v>50258</v>
      </c>
      <c r="J67" s="23">
        <f t="shared" si="21"/>
        <v>50258</v>
      </c>
      <c r="K67" s="89"/>
      <c r="L67" s="151"/>
      <c r="M67" s="152"/>
      <c r="N67" s="152"/>
      <c r="O67" s="152"/>
      <c r="P67" s="152"/>
      <c r="Q67" s="152"/>
      <c r="R67" s="152"/>
      <c r="S67" s="152"/>
      <c r="T67" s="152"/>
    </row>
    <row r="68" spans="1:20" ht="16.5" thickBot="1">
      <c r="A68" s="95">
        <v>40</v>
      </c>
      <c r="B68" s="11" t="s">
        <v>17</v>
      </c>
      <c r="C68" s="22">
        <f t="shared" si="22"/>
        <v>519052.6</v>
      </c>
      <c r="D68" s="25">
        <f aca="true" t="shared" si="23" ref="D68:J68">D82+D88+D103+D107+D113+D131+D136</f>
        <v>70123.79999999999</v>
      </c>
      <c r="E68" s="23">
        <f t="shared" si="23"/>
        <v>74825.8</v>
      </c>
      <c r="F68" s="23">
        <f t="shared" si="23"/>
        <v>74820.6</v>
      </c>
      <c r="G68" s="23">
        <f t="shared" si="23"/>
        <v>74820.6</v>
      </c>
      <c r="H68" s="23">
        <f t="shared" si="23"/>
        <v>74820.6</v>
      </c>
      <c r="I68" s="23">
        <f t="shared" si="23"/>
        <v>74820.6</v>
      </c>
      <c r="J68" s="23">
        <f t="shared" si="23"/>
        <v>74820.6</v>
      </c>
      <c r="K68" s="89"/>
      <c r="L68" s="151"/>
      <c r="M68" s="152"/>
      <c r="N68" s="152"/>
      <c r="O68" s="152"/>
      <c r="P68" s="152"/>
      <c r="Q68" s="152"/>
      <c r="R68" s="152"/>
      <c r="S68" s="152"/>
      <c r="T68" s="152"/>
    </row>
    <row r="69" spans="1:20" ht="16.5" customHeight="1" hidden="1" thickBot="1">
      <c r="A69" s="95"/>
      <c r="B69" s="11" t="s">
        <v>18</v>
      </c>
      <c r="C69" s="22">
        <f t="shared" si="22"/>
        <v>0</v>
      </c>
      <c r="D69" s="25"/>
      <c r="E69" s="23"/>
      <c r="F69" s="23"/>
      <c r="G69" s="23"/>
      <c r="H69" s="23"/>
      <c r="I69" s="23"/>
      <c r="J69" s="23"/>
      <c r="K69" s="89"/>
      <c r="L69" s="151"/>
      <c r="M69" s="152"/>
      <c r="N69" s="152"/>
      <c r="O69" s="152"/>
      <c r="P69" s="152"/>
      <c r="Q69" s="152"/>
      <c r="R69" s="152"/>
      <c r="S69" s="152"/>
      <c r="T69" s="152"/>
    </row>
    <row r="70" spans="1:20" ht="16.5" customHeight="1" hidden="1" thickBot="1">
      <c r="A70" s="95"/>
      <c r="B70" s="11" t="s">
        <v>24</v>
      </c>
      <c r="C70" s="22">
        <f t="shared" si="22"/>
        <v>0</v>
      </c>
      <c r="D70" s="25"/>
      <c r="E70" s="23"/>
      <c r="F70" s="23"/>
      <c r="G70" s="23"/>
      <c r="H70" s="23"/>
      <c r="I70" s="23"/>
      <c r="J70" s="23"/>
      <c r="K70" s="89"/>
      <c r="L70" s="151"/>
      <c r="M70" s="152"/>
      <c r="N70" s="152"/>
      <c r="O70" s="152"/>
      <c r="P70" s="152"/>
      <c r="Q70" s="152"/>
      <c r="R70" s="152"/>
      <c r="S70" s="152"/>
      <c r="T70" s="152"/>
    </row>
    <row r="71" spans="1:20" ht="48" customHeight="1" hidden="1" thickBot="1">
      <c r="A71" s="95"/>
      <c r="B71" s="11" t="s">
        <v>39</v>
      </c>
      <c r="C71" s="22">
        <f t="shared" si="22"/>
        <v>0</v>
      </c>
      <c r="D71" s="25"/>
      <c r="E71" s="23"/>
      <c r="F71" s="23"/>
      <c r="G71" s="23"/>
      <c r="H71" s="23"/>
      <c r="I71" s="23"/>
      <c r="J71" s="23"/>
      <c r="K71" s="89"/>
      <c r="L71" s="151"/>
      <c r="M71" s="152"/>
      <c r="N71" s="152"/>
      <c r="O71" s="152"/>
      <c r="P71" s="152"/>
      <c r="Q71" s="152"/>
      <c r="R71" s="152"/>
      <c r="S71" s="152"/>
      <c r="T71" s="152"/>
    </row>
    <row r="72" spans="1:20" ht="48" thickBot="1">
      <c r="A72" s="95">
        <v>41</v>
      </c>
      <c r="B72" s="11" t="s">
        <v>45</v>
      </c>
      <c r="C72" s="22">
        <f t="shared" si="22"/>
        <v>189216.99999999997</v>
      </c>
      <c r="D72" s="25">
        <f aca="true" t="shared" si="24" ref="D72:J72">D83+D89+D104+D108+D114+E132+E137</f>
        <v>24458.2</v>
      </c>
      <c r="E72" s="23">
        <f t="shared" si="24"/>
        <v>26949.3</v>
      </c>
      <c r="F72" s="23">
        <f t="shared" si="24"/>
        <v>27561.9</v>
      </c>
      <c r="G72" s="23">
        <f t="shared" si="24"/>
        <v>27561.9</v>
      </c>
      <c r="H72" s="23">
        <f t="shared" si="24"/>
        <v>27561.9</v>
      </c>
      <c r="I72" s="23">
        <f t="shared" si="24"/>
        <v>27561.9</v>
      </c>
      <c r="J72" s="23">
        <f t="shared" si="24"/>
        <v>27561.9</v>
      </c>
      <c r="K72" s="89"/>
      <c r="L72" s="151"/>
      <c r="M72" s="152"/>
      <c r="N72" s="152"/>
      <c r="O72" s="152"/>
      <c r="P72" s="152"/>
      <c r="Q72" s="152"/>
      <c r="R72" s="152"/>
      <c r="S72" s="152"/>
      <c r="T72" s="152"/>
    </row>
    <row r="73" spans="1:20" ht="174" thickBot="1">
      <c r="A73" s="95">
        <v>42</v>
      </c>
      <c r="B73" s="11" t="s">
        <v>42</v>
      </c>
      <c r="C73" s="22">
        <f>C74</f>
        <v>731087</v>
      </c>
      <c r="D73" s="22">
        <f aca="true" t="shared" si="25" ref="D73:J73">D74</f>
        <v>87969.00000000001</v>
      </c>
      <c r="E73" s="22">
        <f t="shared" si="25"/>
        <v>98158</v>
      </c>
      <c r="F73" s="22">
        <f t="shared" si="25"/>
        <v>108992</v>
      </c>
      <c r="G73" s="22">
        <f t="shared" si="25"/>
        <v>108992</v>
      </c>
      <c r="H73" s="22">
        <f t="shared" si="25"/>
        <v>108992</v>
      </c>
      <c r="I73" s="22">
        <f t="shared" si="25"/>
        <v>108992</v>
      </c>
      <c r="J73" s="22">
        <f t="shared" si="25"/>
        <v>108992</v>
      </c>
      <c r="K73" s="89" t="s">
        <v>104</v>
      </c>
      <c r="L73" s="151"/>
      <c r="M73" s="152"/>
      <c r="N73" s="152"/>
      <c r="O73" s="152"/>
      <c r="P73" s="152"/>
      <c r="Q73" s="152"/>
      <c r="R73" s="152"/>
      <c r="S73" s="152"/>
      <c r="T73" s="152"/>
    </row>
    <row r="74" spans="1:20" ht="16.5" thickBot="1">
      <c r="A74" s="95">
        <v>43</v>
      </c>
      <c r="B74" s="11" t="s">
        <v>16</v>
      </c>
      <c r="C74" s="22">
        <f>D74+E74+F74+G74+H74+I74+J74</f>
        <v>731087</v>
      </c>
      <c r="D74" s="23">
        <f>D75+49818.4+1098.3</f>
        <v>87969.00000000001</v>
      </c>
      <c r="E74" s="23">
        <f>E75+56408</f>
        <v>98158</v>
      </c>
      <c r="F74" s="23">
        <f>F75+62642</f>
        <v>108992</v>
      </c>
      <c r="G74" s="23">
        <f aca="true" t="shared" si="26" ref="G74:J75">F74</f>
        <v>108992</v>
      </c>
      <c r="H74" s="23">
        <f t="shared" si="26"/>
        <v>108992</v>
      </c>
      <c r="I74" s="23">
        <f t="shared" si="26"/>
        <v>108992</v>
      </c>
      <c r="J74" s="23">
        <f t="shared" si="26"/>
        <v>108992</v>
      </c>
      <c r="K74" s="89"/>
      <c r="L74" s="151"/>
      <c r="M74" s="152"/>
      <c r="N74" s="152"/>
      <c r="O74" s="152"/>
      <c r="P74" s="152"/>
      <c r="Q74" s="152"/>
      <c r="R74" s="152"/>
      <c r="S74" s="152"/>
      <c r="T74" s="152"/>
    </row>
    <row r="75" spans="1:20" ht="48" thickBot="1">
      <c r="A75" s="95">
        <v>44</v>
      </c>
      <c r="B75" s="11" t="s">
        <v>45</v>
      </c>
      <c r="C75" s="22">
        <f>D75+E75+F75+G75+H75+I75+J75</f>
        <v>310552.3</v>
      </c>
      <c r="D75" s="23">
        <v>37052.3</v>
      </c>
      <c r="E75" s="23">
        <v>41750</v>
      </c>
      <c r="F75" s="23">
        <v>46350</v>
      </c>
      <c r="G75" s="23">
        <f t="shared" si="26"/>
        <v>46350</v>
      </c>
      <c r="H75" s="23">
        <f t="shared" si="26"/>
        <v>46350</v>
      </c>
      <c r="I75" s="23">
        <f t="shared" si="26"/>
        <v>46350</v>
      </c>
      <c r="J75" s="23">
        <f t="shared" si="26"/>
        <v>46350</v>
      </c>
      <c r="K75" s="89"/>
      <c r="L75" s="151"/>
      <c r="M75" s="152"/>
      <c r="N75" s="152"/>
      <c r="O75" s="152"/>
      <c r="P75" s="152"/>
      <c r="Q75" s="152"/>
      <c r="R75" s="152"/>
      <c r="S75" s="152"/>
      <c r="T75" s="152"/>
    </row>
    <row r="76" spans="1:20" ht="16.5" customHeight="1" hidden="1" thickBot="1">
      <c r="A76" s="95"/>
      <c r="B76" s="11" t="s">
        <v>40</v>
      </c>
      <c r="C76" s="19"/>
      <c r="D76" s="16"/>
      <c r="E76" s="16"/>
      <c r="F76" s="16"/>
      <c r="G76" s="16"/>
      <c r="H76" s="16"/>
      <c r="I76" s="16"/>
      <c r="J76" s="16"/>
      <c r="K76" s="89"/>
      <c r="L76" s="151"/>
      <c r="M76" s="183"/>
      <c r="N76" s="183"/>
      <c r="O76" s="183"/>
      <c r="P76" s="183"/>
      <c r="Q76" s="183"/>
      <c r="R76" s="183"/>
      <c r="S76" s="183"/>
      <c r="T76" s="183"/>
    </row>
    <row r="77" spans="1:20" ht="48" customHeight="1" hidden="1" thickBot="1">
      <c r="A77" s="95"/>
      <c r="B77" s="11" t="s">
        <v>39</v>
      </c>
      <c r="C77" s="19"/>
      <c r="D77" s="16"/>
      <c r="E77" s="16"/>
      <c r="F77" s="16"/>
      <c r="G77" s="16"/>
      <c r="H77" s="16"/>
      <c r="I77" s="16"/>
      <c r="J77" s="16"/>
      <c r="K77" s="89"/>
      <c r="L77" s="151"/>
      <c r="M77" s="152"/>
      <c r="N77" s="152"/>
      <c r="O77" s="152"/>
      <c r="P77" s="152"/>
      <c r="Q77" s="152"/>
      <c r="R77" s="152"/>
      <c r="S77" s="152"/>
      <c r="T77" s="152"/>
    </row>
    <row r="78" spans="1:20" ht="201.75" customHeight="1" thickBot="1">
      <c r="A78" s="95">
        <v>45</v>
      </c>
      <c r="B78" s="11" t="s">
        <v>43</v>
      </c>
      <c r="C78" s="19">
        <f>C79</f>
        <v>11940</v>
      </c>
      <c r="D78" s="19">
        <f aca="true" t="shared" si="27" ref="D78:J78">D79</f>
        <v>1810.0000000000002</v>
      </c>
      <c r="E78" s="19">
        <f t="shared" si="27"/>
        <v>1650</v>
      </c>
      <c r="F78" s="19">
        <f t="shared" si="27"/>
        <v>1696</v>
      </c>
      <c r="G78" s="19">
        <f t="shared" si="27"/>
        <v>1696</v>
      </c>
      <c r="H78" s="19">
        <f t="shared" si="27"/>
        <v>1696</v>
      </c>
      <c r="I78" s="19">
        <f t="shared" si="27"/>
        <v>1696</v>
      </c>
      <c r="J78" s="19">
        <f t="shared" si="27"/>
        <v>1696</v>
      </c>
      <c r="K78" s="89" t="s">
        <v>105</v>
      </c>
      <c r="L78" s="151"/>
      <c r="M78" s="152"/>
      <c r="N78" s="152"/>
      <c r="O78" s="152"/>
      <c r="P78" s="152"/>
      <c r="Q78" s="152"/>
      <c r="R78" s="152"/>
      <c r="S78" s="152"/>
      <c r="T78" s="152"/>
    </row>
    <row r="79" spans="1:20" ht="16.5" thickBot="1">
      <c r="A79" s="95">
        <v>46</v>
      </c>
      <c r="B79" s="11" t="s">
        <v>16</v>
      </c>
      <c r="C79" s="19">
        <f>D79+E79+F79+G79+H79+I79+J79</f>
        <v>11940</v>
      </c>
      <c r="D79" s="16">
        <f>D80+154.86+631.9+158.16</f>
        <v>1810.0000000000002</v>
      </c>
      <c r="E79" s="16">
        <f>E80+863</f>
        <v>1650</v>
      </c>
      <c r="F79" s="16">
        <f>F80+886</f>
        <v>1696</v>
      </c>
      <c r="G79" s="16">
        <f aca="true" t="shared" si="28" ref="G79:J80">F79</f>
        <v>1696</v>
      </c>
      <c r="H79" s="16">
        <f t="shared" si="28"/>
        <v>1696</v>
      </c>
      <c r="I79" s="16">
        <f t="shared" si="28"/>
        <v>1696</v>
      </c>
      <c r="J79" s="16">
        <f t="shared" si="28"/>
        <v>1696</v>
      </c>
      <c r="K79" s="89"/>
      <c r="L79" s="151"/>
      <c r="M79" s="152"/>
      <c r="N79" s="152"/>
      <c r="O79" s="152"/>
      <c r="P79" s="152"/>
      <c r="Q79" s="152"/>
      <c r="R79" s="152"/>
      <c r="S79" s="152"/>
      <c r="T79" s="152"/>
    </row>
    <row r="80" spans="1:20" ht="48" thickBot="1">
      <c r="A80" s="95">
        <v>47</v>
      </c>
      <c r="B80" s="11" t="s">
        <v>45</v>
      </c>
      <c r="C80" s="19">
        <f>D80+E80+F80+G80+H80+I80+J80</f>
        <v>5702.08</v>
      </c>
      <c r="D80" s="16">
        <v>865.08</v>
      </c>
      <c r="E80" s="16">
        <v>787</v>
      </c>
      <c r="F80" s="16">
        <v>810</v>
      </c>
      <c r="G80" s="16">
        <f t="shared" si="28"/>
        <v>810</v>
      </c>
      <c r="H80" s="16">
        <f t="shared" si="28"/>
        <v>810</v>
      </c>
      <c r="I80" s="16">
        <f t="shared" si="28"/>
        <v>810</v>
      </c>
      <c r="J80" s="16">
        <f t="shared" si="28"/>
        <v>810</v>
      </c>
      <c r="K80" s="89"/>
      <c r="L80" s="151"/>
      <c r="M80" s="152"/>
      <c r="N80" s="152"/>
      <c r="O80" s="152"/>
      <c r="P80" s="152"/>
      <c r="Q80" s="152"/>
      <c r="R80" s="152"/>
      <c r="S80" s="152"/>
      <c r="T80" s="152"/>
    </row>
    <row r="81" spans="1:20" ht="159.75" customHeight="1" thickBot="1">
      <c r="A81" s="95">
        <v>48</v>
      </c>
      <c r="B81" s="27" t="s">
        <v>70</v>
      </c>
      <c r="C81" s="19">
        <f aca="true" t="shared" si="29" ref="C81:J81">C82</f>
        <v>480574</v>
      </c>
      <c r="D81" s="19">
        <f t="shared" si="29"/>
        <v>64539.5</v>
      </c>
      <c r="E81" s="19">
        <f t="shared" si="29"/>
        <v>67304</v>
      </c>
      <c r="F81" s="19">
        <f t="shared" si="29"/>
        <v>69746.1</v>
      </c>
      <c r="G81" s="19">
        <f t="shared" si="29"/>
        <v>69746.1</v>
      </c>
      <c r="H81" s="19">
        <f t="shared" si="29"/>
        <v>69746.1</v>
      </c>
      <c r="I81" s="19">
        <f t="shared" si="29"/>
        <v>69746.1</v>
      </c>
      <c r="J81" s="19">
        <f t="shared" si="29"/>
        <v>69746.1</v>
      </c>
      <c r="K81" s="89" t="s">
        <v>105</v>
      </c>
      <c r="L81" s="151"/>
      <c r="M81" s="152"/>
      <c r="N81" s="152"/>
      <c r="O81" s="152"/>
      <c r="P81" s="152"/>
      <c r="Q81" s="152"/>
      <c r="R81" s="152"/>
      <c r="S81" s="152"/>
      <c r="T81" s="152"/>
    </row>
    <row r="82" spans="1:20" ht="16.5" thickBot="1">
      <c r="A82" s="95">
        <v>49</v>
      </c>
      <c r="B82" s="11" t="s">
        <v>17</v>
      </c>
      <c r="C82" s="19">
        <f>D82+E82+F82+G82+H82+I82+J82</f>
        <v>480574</v>
      </c>
      <c r="D82" s="16">
        <f>D83+41984-200+828.5</f>
        <v>64539.5</v>
      </c>
      <c r="E82" s="16">
        <f>E83+43410.7</f>
        <v>67304</v>
      </c>
      <c r="F82" s="16">
        <f>F83+44658.2</f>
        <v>69746.1</v>
      </c>
      <c r="G82" s="16">
        <f aca="true" t="shared" si="30" ref="G82:J83">F82</f>
        <v>69746.1</v>
      </c>
      <c r="H82" s="16">
        <f t="shared" si="30"/>
        <v>69746.1</v>
      </c>
      <c r="I82" s="16">
        <f t="shared" si="30"/>
        <v>69746.1</v>
      </c>
      <c r="J82" s="16">
        <f t="shared" si="30"/>
        <v>69746.1</v>
      </c>
      <c r="K82" s="89"/>
      <c r="L82" s="151"/>
      <c r="M82" s="152"/>
      <c r="N82" s="152"/>
      <c r="O82" s="152"/>
      <c r="P82" s="152"/>
      <c r="Q82" s="152"/>
      <c r="R82" s="152"/>
      <c r="S82" s="152"/>
      <c r="T82" s="152"/>
    </row>
    <row r="83" spans="1:20" ht="48" thickBot="1">
      <c r="A83" s="95">
        <v>50</v>
      </c>
      <c r="B83" s="11" t="s">
        <v>39</v>
      </c>
      <c r="C83" s="19">
        <f>D83+E83+F83+G83+H83+I83+J83</f>
        <v>171259.8</v>
      </c>
      <c r="D83" s="16">
        <v>21927</v>
      </c>
      <c r="E83" s="16">
        <v>23893.3</v>
      </c>
      <c r="F83" s="16">
        <v>25087.9</v>
      </c>
      <c r="G83" s="16">
        <f t="shared" si="30"/>
        <v>25087.9</v>
      </c>
      <c r="H83" s="16">
        <f t="shared" si="30"/>
        <v>25087.9</v>
      </c>
      <c r="I83" s="16">
        <f t="shared" si="30"/>
        <v>25087.9</v>
      </c>
      <c r="J83" s="16">
        <f t="shared" si="30"/>
        <v>25087.9</v>
      </c>
      <c r="K83" s="89"/>
      <c r="L83" s="151"/>
      <c r="M83" s="152"/>
      <c r="N83" s="152"/>
      <c r="O83" s="152"/>
      <c r="P83" s="152"/>
      <c r="Q83" s="152"/>
      <c r="R83" s="152"/>
      <c r="S83" s="152"/>
      <c r="T83" s="152"/>
    </row>
    <row r="84" spans="1:20" ht="122.25" customHeight="1" thickBot="1">
      <c r="A84" s="95">
        <v>51</v>
      </c>
      <c r="B84" s="27" t="s">
        <v>49</v>
      </c>
      <c r="C84" s="19">
        <f>C85</f>
        <v>35872</v>
      </c>
      <c r="D84" s="104">
        <f aca="true" t="shared" si="31" ref="D84:J84">D85</f>
        <v>4914</v>
      </c>
      <c r="E84" s="19">
        <f t="shared" si="31"/>
        <v>4968</v>
      </c>
      <c r="F84" s="19">
        <f t="shared" si="31"/>
        <v>5198</v>
      </c>
      <c r="G84" s="19">
        <f t="shared" si="31"/>
        <v>5198</v>
      </c>
      <c r="H84" s="19">
        <f t="shared" si="31"/>
        <v>5198</v>
      </c>
      <c r="I84" s="19">
        <f t="shared" si="31"/>
        <v>5198</v>
      </c>
      <c r="J84" s="19">
        <f t="shared" si="31"/>
        <v>5198</v>
      </c>
      <c r="K84" s="89">
        <v>25.26</v>
      </c>
      <c r="L84" s="151"/>
      <c r="M84" s="152"/>
      <c r="N84" s="152"/>
      <c r="O84" s="152"/>
      <c r="P84" s="152"/>
      <c r="Q84" s="152"/>
      <c r="R84" s="152"/>
      <c r="S84" s="152"/>
      <c r="T84" s="152"/>
    </row>
    <row r="85" spans="1:20" ht="16.5" thickBot="1">
      <c r="A85" s="95">
        <v>52</v>
      </c>
      <c r="B85" s="11" t="s">
        <v>16</v>
      </c>
      <c r="C85" s="19">
        <f>D85+E85+F85+G85+H85+I85+J85</f>
        <v>35872</v>
      </c>
      <c r="D85" s="16">
        <f>4749+165</f>
        <v>4914</v>
      </c>
      <c r="E85" s="16">
        <v>4968</v>
      </c>
      <c r="F85" s="16">
        <v>5198</v>
      </c>
      <c r="G85" s="16">
        <f aca="true" t="shared" si="32" ref="G85:J86">F85</f>
        <v>5198</v>
      </c>
      <c r="H85" s="16">
        <f t="shared" si="32"/>
        <v>5198</v>
      </c>
      <c r="I85" s="16">
        <f t="shared" si="32"/>
        <v>5198</v>
      </c>
      <c r="J85" s="16">
        <f t="shared" si="32"/>
        <v>5198</v>
      </c>
      <c r="K85" s="89"/>
      <c r="L85" s="151"/>
      <c r="M85" s="152"/>
      <c r="N85" s="152"/>
      <c r="O85" s="152"/>
      <c r="P85" s="152"/>
      <c r="Q85" s="152"/>
      <c r="R85" s="152"/>
      <c r="S85" s="152"/>
      <c r="T85" s="152"/>
    </row>
    <row r="86" spans="1:20" ht="48" thickBot="1">
      <c r="A86" s="95">
        <v>53</v>
      </c>
      <c r="B86" s="11" t="s">
        <v>45</v>
      </c>
      <c r="C86" s="19">
        <f>D86+E86+F86+G86+H86+I86+J86</f>
        <v>21237.2</v>
      </c>
      <c r="D86" s="16">
        <v>2796.3</v>
      </c>
      <c r="E86" s="16">
        <v>2950.9</v>
      </c>
      <c r="F86" s="16">
        <v>3098</v>
      </c>
      <c r="G86" s="16">
        <f t="shared" si="32"/>
        <v>3098</v>
      </c>
      <c r="H86" s="16">
        <f t="shared" si="32"/>
        <v>3098</v>
      </c>
      <c r="I86" s="16">
        <f t="shared" si="32"/>
        <v>3098</v>
      </c>
      <c r="J86" s="16">
        <f t="shared" si="32"/>
        <v>3098</v>
      </c>
      <c r="K86" s="89"/>
      <c r="L86" s="151"/>
      <c r="M86" s="152"/>
      <c r="N86" s="152"/>
      <c r="O86" s="152"/>
      <c r="P86" s="152"/>
      <c r="Q86" s="152"/>
      <c r="R86" s="152"/>
      <c r="S86" s="152"/>
      <c r="T86" s="152"/>
    </row>
    <row r="87" spans="1:20" ht="236.25" customHeight="1" thickBot="1">
      <c r="A87" s="95">
        <v>54</v>
      </c>
      <c r="B87" s="11" t="s">
        <v>64</v>
      </c>
      <c r="C87" s="19">
        <f>C88+C90</f>
        <v>15778.7</v>
      </c>
      <c r="D87" s="19">
        <f aca="true" t="shared" si="33" ref="D87:J87">D88+D90</f>
        <v>2230.4</v>
      </c>
      <c r="E87" s="19">
        <f t="shared" si="33"/>
        <v>2220.8</v>
      </c>
      <c r="F87" s="19">
        <f t="shared" si="33"/>
        <v>2265.5</v>
      </c>
      <c r="G87" s="19">
        <f t="shared" si="33"/>
        <v>2265.5</v>
      </c>
      <c r="H87" s="19">
        <f t="shared" si="33"/>
        <v>2265.5</v>
      </c>
      <c r="I87" s="19">
        <f t="shared" si="33"/>
        <v>2265.5</v>
      </c>
      <c r="J87" s="19">
        <f t="shared" si="33"/>
        <v>2265.5</v>
      </c>
      <c r="K87" s="89">
        <v>16.21</v>
      </c>
      <c r="L87" s="151"/>
      <c r="M87" s="152"/>
      <c r="N87" s="152"/>
      <c r="O87" s="152"/>
      <c r="P87" s="152"/>
      <c r="Q87" s="152"/>
      <c r="R87" s="152"/>
      <c r="S87" s="152"/>
      <c r="T87" s="152"/>
    </row>
    <row r="88" spans="1:20" ht="16.5" thickBot="1">
      <c r="A88" s="95">
        <v>55</v>
      </c>
      <c r="B88" s="11" t="s">
        <v>25</v>
      </c>
      <c r="C88" s="19">
        <f>D88+E88+F88+G88+H88+I88+J88</f>
        <v>15028.7</v>
      </c>
      <c r="D88" s="16">
        <f>D89+1237.9</f>
        <v>1480.4</v>
      </c>
      <c r="E88" s="16">
        <f>E89+1265.8</f>
        <v>2220.8</v>
      </c>
      <c r="F88" s="16">
        <f>F89+1997.5</f>
        <v>2265.5</v>
      </c>
      <c r="G88" s="16">
        <f aca="true" t="shared" si="34" ref="G88:J89">F88</f>
        <v>2265.5</v>
      </c>
      <c r="H88" s="16">
        <f t="shared" si="34"/>
        <v>2265.5</v>
      </c>
      <c r="I88" s="16">
        <f t="shared" si="34"/>
        <v>2265.5</v>
      </c>
      <c r="J88" s="16">
        <f t="shared" si="34"/>
        <v>2265.5</v>
      </c>
      <c r="K88" s="89"/>
      <c r="L88" s="151"/>
      <c r="M88" s="152"/>
      <c r="N88" s="152"/>
      <c r="O88" s="152"/>
      <c r="P88" s="152"/>
      <c r="Q88" s="152"/>
      <c r="R88" s="152"/>
      <c r="S88" s="152"/>
      <c r="T88" s="152"/>
    </row>
    <row r="89" spans="1:20" ht="48" thickBot="1">
      <c r="A89" s="95">
        <v>56</v>
      </c>
      <c r="B89" s="11" t="s">
        <v>45</v>
      </c>
      <c r="C89" s="19">
        <f>D89+E89+F89+G89+H89+I89+J89</f>
        <v>2537.5</v>
      </c>
      <c r="D89" s="16">
        <v>242.5</v>
      </c>
      <c r="E89" s="16">
        <f>255+700</f>
        <v>955</v>
      </c>
      <c r="F89" s="16">
        <v>268</v>
      </c>
      <c r="G89" s="16">
        <f t="shared" si="34"/>
        <v>268</v>
      </c>
      <c r="H89" s="16">
        <f t="shared" si="34"/>
        <v>268</v>
      </c>
      <c r="I89" s="16">
        <f t="shared" si="34"/>
        <v>268</v>
      </c>
      <c r="J89" s="16">
        <f t="shared" si="34"/>
        <v>268</v>
      </c>
      <c r="K89" s="89"/>
      <c r="L89" s="151"/>
      <c r="M89" s="152"/>
      <c r="N89" s="152"/>
      <c r="O89" s="152"/>
      <c r="P89" s="152"/>
      <c r="Q89" s="152"/>
      <c r="R89" s="152"/>
      <c r="S89" s="152"/>
      <c r="T89" s="152"/>
    </row>
    <row r="90" spans="1:20" ht="16.5" thickBot="1">
      <c r="A90" s="95">
        <v>57</v>
      </c>
      <c r="B90" s="11" t="s">
        <v>41</v>
      </c>
      <c r="C90" s="19">
        <f>D90+E90+F90+G90+H90+I90+J90</f>
        <v>750</v>
      </c>
      <c r="D90" s="103">
        <v>750</v>
      </c>
      <c r="E90" s="19">
        <f aca="true" t="shared" si="35" ref="E90:J90">F90+G90+H90+I90+J90+K90+L90</f>
        <v>0</v>
      </c>
      <c r="F90" s="19">
        <f t="shared" si="35"/>
        <v>0</v>
      </c>
      <c r="G90" s="19">
        <f t="shared" si="35"/>
        <v>0</v>
      </c>
      <c r="H90" s="19">
        <f t="shared" si="35"/>
        <v>0</v>
      </c>
      <c r="I90" s="19">
        <f t="shared" si="35"/>
        <v>0</v>
      </c>
      <c r="J90" s="19">
        <f t="shared" si="35"/>
        <v>0</v>
      </c>
      <c r="K90" s="89"/>
      <c r="L90" s="151"/>
      <c r="M90" s="152"/>
      <c r="N90" s="152"/>
      <c r="O90" s="152"/>
      <c r="P90" s="152"/>
      <c r="Q90" s="152"/>
      <c r="R90" s="152"/>
      <c r="S90" s="152"/>
      <c r="T90" s="152"/>
    </row>
    <row r="91" spans="1:20" ht="48" thickBot="1">
      <c r="A91" s="95">
        <v>58</v>
      </c>
      <c r="B91" s="11" t="s">
        <v>45</v>
      </c>
      <c r="C91" s="19">
        <f>D91+E91+F91+G91+H91+I91+J91</f>
        <v>0</v>
      </c>
      <c r="D91" s="19">
        <f>E91+F91+G91+H91+I91+J91+K91</f>
        <v>0</v>
      </c>
      <c r="E91" s="19">
        <f aca="true" t="shared" si="36" ref="E91:J91">F91+G91+H91+I91+J91+K91+L91</f>
        <v>0</v>
      </c>
      <c r="F91" s="19">
        <f t="shared" si="36"/>
        <v>0</v>
      </c>
      <c r="G91" s="19">
        <f t="shared" si="36"/>
        <v>0</v>
      </c>
      <c r="H91" s="19">
        <f t="shared" si="36"/>
        <v>0</v>
      </c>
      <c r="I91" s="19">
        <f t="shared" si="36"/>
        <v>0</v>
      </c>
      <c r="J91" s="19">
        <f t="shared" si="36"/>
        <v>0</v>
      </c>
      <c r="K91" s="89"/>
      <c r="L91" s="151"/>
      <c r="M91" s="152"/>
      <c r="N91" s="152"/>
      <c r="O91" s="152"/>
      <c r="P91" s="152"/>
      <c r="Q91" s="152"/>
      <c r="R91" s="152"/>
      <c r="S91" s="152"/>
      <c r="T91" s="152"/>
    </row>
    <row r="92" spans="1:20" ht="111" customHeight="1" thickBot="1">
      <c r="A92" s="99">
        <v>59</v>
      </c>
      <c r="B92" s="53" t="s">
        <v>87</v>
      </c>
      <c r="C92" s="49">
        <f>C93+C95</f>
        <v>5878.7</v>
      </c>
      <c r="D92" s="49">
        <f aca="true" t="shared" si="37" ref="D92:J92">D93+D95</f>
        <v>730.4</v>
      </c>
      <c r="E92" s="49">
        <f t="shared" si="37"/>
        <v>820.8</v>
      </c>
      <c r="F92" s="49">
        <f t="shared" si="37"/>
        <v>865.5</v>
      </c>
      <c r="G92" s="49">
        <f t="shared" si="37"/>
        <v>865.5</v>
      </c>
      <c r="H92" s="49">
        <f t="shared" si="37"/>
        <v>865.5</v>
      </c>
      <c r="I92" s="49">
        <f t="shared" si="37"/>
        <v>865.5</v>
      </c>
      <c r="J92" s="49">
        <f t="shared" si="37"/>
        <v>865.5</v>
      </c>
      <c r="K92" s="90">
        <v>16.21</v>
      </c>
      <c r="L92" s="151"/>
      <c r="M92" s="152"/>
      <c r="N92" s="152"/>
      <c r="O92" s="152"/>
      <c r="P92" s="152"/>
      <c r="Q92" s="152"/>
      <c r="R92" s="152"/>
      <c r="S92" s="152"/>
      <c r="T92" s="152"/>
    </row>
    <row r="93" spans="1:20" ht="16.5" thickBot="1">
      <c r="A93" s="99">
        <v>60</v>
      </c>
      <c r="B93" s="24" t="s">
        <v>25</v>
      </c>
      <c r="C93" s="49">
        <f>D93+E93+F93+G93+H93+I93+J93</f>
        <v>5878.7</v>
      </c>
      <c r="D93" s="26">
        <v>730.4</v>
      </c>
      <c r="E93" s="26">
        <v>820.8</v>
      </c>
      <c r="F93" s="26">
        <v>865.5</v>
      </c>
      <c r="G93" s="26">
        <f aca="true" t="shared" si="38" ref="G93:J94">F93</f>
        <v>865.5</v>
      </c>
      <c r="H93" s="26">
        <f t="shared" si="38"/>
        <v>865.5</v>
      </c>
      <c r="I93" s="26">
        <f t="shared" si="38"/>
        <v>865.5</v>
      </c>
      <c r="J93" s="26">
        <f t="shared" si="38"/>
        <v>865.5</v>
      </c>
      <c r="K93" s="90"/>
      <c r="L93" s="151"/>
      <c r="M93" s="152"/>
      <c r="N93" s="152"/>
      <c r="O93" s="152"/>
      <c r="P93" s="152"/>
      <c r="Q93" s="152"/>
      <c r="R93" s="152"/>
      <c r="S93" s="152"/>
      <c r="T93" s="152"/>
    </row>
    <row r="94" spans="1:20" ht="48" thickBot="1">
      <c r="A94" s="99">
        <v>61</v>
      </c>
      <c r="B94" s="24" t="s">
        <v>45</v>
      </c>
      <c r="C94" s="49">
        <f>D94+E94+F94+G94+H94+I94+J94</f>
        <v>1837.5</v>
      </c>
      <c r="D94" s="26">
        <v>242.5</v>
      </c>
      <c r="E94" s="26">
        <v>255</v>
      </c>
      <c r="F94" s="26">
        <v>268</v>
      </c>
      <c r="G94" s="26">
        <f t="shared" si="38"/>
        <v>268</v>
      </c>
      <c r="H94" s="26">
        <f t="shared" si="38"/>
        <v>268</v>
      </c>
      <c r="I94" s="26">
        <f t="shared" si="38"/>
        <v>268</v>
      </c>
      <c r="J94" s="26">
        <f t="shared" si="38"/>
        <v>268</v>
      </c>
      <c r="K94" s="90"/>
      <c r="L94" s="151"/>
      <c r="M94" s="152"/>
      <c r="N94" s="152"/>
      <c r="O94" s="152"/>
      <c r="P94" s="152"/>
      <c r="Q94" s="152"/>
      <c r="R94" s="152"/>
      <c r="S94" s="152"/>
      <c r="T94" s="152"/>
    </row>
    <row r="95" spans="1:20" ht="16.5" thickBot="1">
      <c r="A95" s="99">
        <v>62</v>
      </c>
      <c r="B95" s="24" t="s">
        <v>41</v>
      </c>
      <c r="C95" s="49">
        <f>D95+E95+F95+G95+H95+I95+J95</f>
        <v>0</v>
      </c>
      <c r="D95" s="49">
        <f aca="true" t="shared" si="39" ref="D95:J95">E95+F95+G95+H95+I95+J95+K95</f>
        <v>0</v>
      </c>
      <c r="E95" s="49">
        <f t="shared" si="39"/>
        <v>0</v>
      </c>
      <c r="F95" s="49">
        <f t="shared" si="39"/>
        <v>0</v>
      </c>
      <c r="G95" s="49">
        <f t="shared" si="39"/>
        <v>0</v>
      </c>
      <c r="H95" s="49">
        <f t="shared" si="39"/>
        <v>0</v>
      </c>
      <c r="I95" s="49">
        <f t="shared" si="39"/>
        <v>0</v>
      </c>
      <c r="J95" s="49">
        <f t="shared" si="39"/>
        <v>0</v>
      </c>
      <c r="K95" s="90"/>
      <c r="L95" s="151"/>
      <c r="M95" s="152"/>
      <c r="N95" s="152"/>
      <c r="O95" s="152"/>
      <c r="P95" s="152"/>
      <c r="Q95" s="152"/>
      <c r="R95" s="152"/>
      <c r="S95" s="152"/>
      <c r="T95" s="152"/>
    </row>
    <row r="96" spans="1:20" ht="48" thickBot="1">
      <c r="A96" s="99">
        <v>63</v>
      </c>
      <c r="B96" s="24" t="s">
        <v>45</v>
      </c>
      <c r="C96" s="49">
        <f>D96+E96+F96+G96+H96+I96+J96</f>
        <v>0</v>
      </c>
      <c r="D96" s="49">
        <f aca="true" t="shared" si="40" ref="D96:J96">E96+F96+G96+H96+I96+J96+K96</f>
        <v>0</v>
      </c>
      <c r="E96" s="49">
        <f t="shared" si="40"/>
        <v>0</v>
      </c>
      <c r="F96" s="49">
        <f t="shared" si="40"/>
        <v>0</v>
      </c>
      <c r="G96" s="49">
        <f t="shared" si="40"/>
        <v>0</v>
      </c>
      <c r="H96" s="49">
        <f t="shared" si="40"/>
        <v>0</v>
      </c>
      <c r="I96" s="49">
        <f t="shared" si="40"/>
        <v>0</v>
      </c>
      <c r="J96" s="49">
        <f t="shared" si="40"/>
        <v>0</v>
      </c>
      <c r="K96" s="90"/>
      <c r="L96" s="151"/>
      <c r="M96" s="152"/>
      <c r="N96" s="152"/>
      <c r="O96" s="152"/>
      <c r="P96" s="152"/>
      <c r="Q96" s="152"/>
      <c r="R96" s="152"/>
      <c r="S96" s="152"/>
      <c r="T96" s="152"/>
    </row>
    <row r="97" spans="1:20" ht="190.5" customHeight="1" thickBot="1">
      <c r="A97" s="99">
        <v>64</v>
      </c>
      <c r="B97" s="53" t="s">
        <v>91</v>
      </c>
      <c r="C97" s="49">
        <f>C98+C100</f>
        <v>9900</v>
      </c>
      <c r="D97" s="49">
        <f aca="true" t="shared" si="41" ref="D97:J97">D98+D100</f>
        <v>1500</v>
      </c>
      <c r="E97" s="49">
        <f t="shared" si="41"/>
        <v>1400</v>
      </c>
      <c r="F97" s="49">
        <f t="shared" si="41"/>
        <v>1400</v>
      </c>
      <c r="G97" s="49">
        <f t="shared" si="41"/>
        <v>1400</v>
      </c>
      <c r="H97" s="49">
        <f t="shared" si="41"/>
        <v>1400</v>
      </c>
      <c r="I97" s="49">
        <f t="shared" si="41"/>
        <v>1400</v>
      </c>
      <c r="J97" s="49">
        <f t="shared" si="41"/>
        <v>1400</v>
      </c>
      <c r="K97" s="90">
        <v>16.21</v>
      </c>
      <c r="L97" s="151"/>
      <c r="M97" s="152"/>
      <c r="N97" s="152"/>
      <c r="O97" s="152"/>
      <c r="P97" s="152"/>
      <c r="Q97" s="152"/>
      <c r="R97" s="152"/>
      <c r="S97" s="152"/>
      <c r="T97" s="152"/>
    </row>
    <row r="98" spans="1:20" ht="16.5" thickBot="1">
      <c r="A98" s="99">
        <v>65</v>
      </c>
      <c r="B98" s="24" t="s">
        <v>25</v>
      </c>
      <c r="C98" s="49">
        <f>D98+E98+F98+G98+H98+I98+J98</f>
        <v>9150</v>
      </c>
      <c r="D98" s="26">
        <v>750</v>
      </c>
      <c r="E98" s="26">
        <v>1400</v>
      </c>
      <c r="F98" s="26">
        <v>1400</v>
      </c>
      <c r="G98" s="26">
        <f aca="true" t="shared" si="42" ref="G98:J99">F98</f>
        <v>1400</v>
      </c>
      <c r="H98" s="26">
        <f t="shared" si="42"/>
        <v>1400</v>
      </c>
      <c r="I98" s="26">
        <f t="shared" si="42"/>
        <v>1400</v>
      </c>
      <c r="J98" s="26">
        <f t="shared" si="42"/>
        <v>1400</v>
      </c>
      <c r="K98" s="90"/>
      <c r="L98" s="151"/>
      <c r="M98" s="152"/>
      <c r="N98" s="152"/>
      <c r="O98" s="152"/>
      <c r="P98" s="152"/>
      <c r="Q98" s="152"/>
      <c r="R98" s="152"/>
      <c r="S98" s="152"/>
      <c r="T98" s="152"/>
    </row>
    <row r="99" spans="1:20" ht="48" thickBot="1">
      <c r="A99" s="99">
        <v>66</v>
      </c>
      <c r="B99" s="24" t="s">
        <v>45</v>
      </c>
      <c r="C99" s="49">
        <f>D99+E99+F99+G99+H99+I99+J99</f>
        <v>700</v>
      </c>
      <c r="D99" s="26">
        <v>0</v>
      </c>
      <c r="E99" s="26">
        <v>700</v>
      </c>
      <c r="F99" s="26">
        <v>0</v>
      </c>
      <c r="G99" s="26">
        <f t="shared" si="42"/>
        <v>0</v>
      </c>
      <c r="H99" s="26">
        <f t="shared" si="42"/>
        <v>0</v>
      </c>
      <c r="I99" s="26">
        <f t="shared" si="42"/>
        <v>0</v>
      </c>
      <c r="J99" s="26">
        <f t="shared" si="42"/>
        <v>0</v>
      </c>
      <c r="K99" s="90"/>
      <c r="L99" s="151"/>
      <c r="M99" s="152"/>
      <c r="N99" s="152"/>
      <c r="O99" s="152"/>
      <c r="P99" s="152"/>
      <c r="Q99" s="152"/>
      <c r="R99" s="152"/>
      <c r="S99" s="152"/>
      <c r="T99" s="152"/>
    </row>
    <row r="100" spans="1:20" ht="16.5" thickBot="1">
      <c r="A100" s="99">
        <v>67</v>
      </c>
      <c r="B100" s="24" t="s">
        <v>41</v>
      </c>
      <c r="C100" s="49">
        <f>D100+E100+F100+G100+H100+I100+J100</f>
        <v>750</v>
      </c>
      <c r="D100" s="26">
        <v>750</v>
      </c>
      <c r="E100" s="49">
        <f aca="true" t="shared" si="43" ref="E100:J100">F100+G100+H100+I100+J100+K100+L100</f>
        <v>0</v>
      </c>
      <c r="F100" s="49">
        <f t="shared" si="43"/>
        <v>0</v>
      </c>
      <c r="G100" s="49">
        <f t="shared" si="43"/>
        <v>0</v>
      </c>
      <c r="H100" s="49">
        <f t="shared" si="43"/>
        <v>0</v>
      </c>
      <c r="I100" s="49">
        <f t="shared" si="43"/>
        <v>0</v>
      </c>
      <c r="J100" s="49">
        <f t="shared" si="43"/>
        <v>0</v>
      </c>
      <c r="K100" s="90"/>
      <c r="L100" s="151"/>
      <c r="M100" s="152"/>
      <c r="N100" s="152"/>
      <c r="O100" s="152"/>
      <c r="P100" s="152"/>
      <c r="Q100" s="152"/>
      <c r="R100" s="152"/>
      <c r="S100" s="152"/>
      <c r="T100" s="152"/>
    </row>
    <row r="101" spans="1:20" ht="48" thickBot="1">
      <c r="A101" s="99">
        <v>68</v>
      </c>
      <c r="B101" s="24" t="s">
        <v>45</v>
      </c>
      <c r="C101" s="49">
        <f>D101+E101+F101+G101+H101+I101+J101</f>
        <v>0</v>
      </c>
      <c r="D101" s="26">
        <v>0</v>
      </c>
      <c r="E101" s="49">
        <f aca="true" t="shared" si="44" ref="E101:J101">F101+G101+H101+I101+J101+K101+L101</f>
        <v>0</v>
      </c>
      <c r="F101" s="49">
        <f t="shared" si="44"/>
        <v>0</v>
      </c>
      <c r="G101" s="49">
        <f t="shared" si="44"/>
        <v>0</v>
      </c>
      <c r="H101" s="49">
        <f t="shared" si="44"/>
        <v>0</v>
      </c>
      <c r="I101" s="49">
        <f t="shared" si="44"/>
        <v>0</v>
      </c>
      <c r="J101" s="49">
        <f t="shared" si="44"/>
        <v>0</v>
      </c>
      <c r="K101" s="90"/>
      <c r="L101" s="151"/>
      <c r="M101" s="152"/>
      <c r="N101" s="152"/>
      <c r="O101" s="152"/>
      <c r="P101" s="152"/>
      <c r="Q101" s="152"/>
      <c r="R101" s="152"/>
      <c r="S101" s="152"/>
      <c r="T101" s="152"/>
    </row>
    <row r="102" spans="1:20" ht="63.75" thickBot="1">
      <c r="A102" s="95">
        <v>69</v>
      </c>
      <c r="B102" s="11" t="s">
        <v>65</v>
      </c>
      <c r="C102" s="19">
        <f>C103</f>
        <v>0</v>
      </c>
      <c r="D102" s="19">
        <f aca="true" t="shared" si="45" ref="D102:J102">D103</f>
        <v>0</v>
      </c>
      <c r="E102" s="19">
        <f t="shared" si="45"/>
        <v>0</v>
      </c>
      <c r="F102" s="19">
        <f t="shared" si="45"/>
        <v>0</v>
      </c>
      <c r="G102" s="19">
        <f t="shared" si="45"/>
        <v>0</v>
      </c>
      <c r="H102" s="19">
        <f t="shared" si="45"/>
        <v>0</v>
      </c>
      <c r="I102" s="19">
        <f t="shared" si="45"/>
        <v>0</v>
      </c>
      <c r="J102" s="19">
        <f t="shared" si="45"/>
        <v>0</v>
      </c>
      <c r="K102" s="89" t="s">
        <v>106</v>
      </c>
      <c r="L102" s="151"/>
      <c r="M102" s="152"/>
      <c r="N102" s="152"/>
      <c r="O102" s="152"/>
      <c r="P102" s="152"/>
      <c r="Q102" s="152"/>
      <c r="R102" s="152"/>
      <c r="S102" s="152"/>
      <c r="T102" s="152"/>
    </row>
    <row r="103" spans="1:20" ht="16.5" thickBot="1">
      <c r="A103" s="95">
        <v>70</v>
      </c>
      <c r="B103" s="11" t="s">
        <v>25</v>
      </c>
      <c r="C103" s="19">
        <f>D103+E103+F103+G103+H103+I103+J103</f>
        <v>0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89"/>
      <c r="L103" s="151"/>
      <c r="M103" s="152"/>
      <c r="N103" s="152"/>
      <c r="O103" s="152"/>
      <c r="P103" s="152"/>
      <c r="Q103" s="152"/>
      <c r="R103" s="152"/>
      <c r="S103" s="152"/>
      <c r="T103" s="152"/>
    </row>
    <row r="104" spans="1:20" ht="48" thickBot="1">
      <c r="A104" s="95">
        <v>71</v>
      </c>
      <c r="B104" s="11" t="s">
        <v>45</v>
      </c>
      <c r="C104" s="19">
        <f>D104+E104+F104+G104+H104+I104+J104</f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89"/>
      <c r="L104" s="151"/>
      <c r="M104" s="152"/>
      <c r="N104" s="152"/>
      <c r="O104" s="152"/>
      <c r="P104" s="152"/>
      <c r="Q104" s="152"/>
      <c r="R104" s="152"/>
      <c r="S104" s="152"/>
      <c r="T104" s="152"/>
    </row>
    <row r="105" spans="1:20" ht="15.75">
      <c r="A105" s="181">
        <v>72</v>
      </c>
      <c r="B105" s="15" t="s">
        <v>26</v>
      </c>
      <c r="C105" s="177">
        <f>C107</f>
        <v>0</v>
      </c>
      <c r="D105" s="177">
        <f aca="true" t="shared" si="46" ref="D105:J105">D107</f>
        <v>0</v>
      </c>
      <c r="E105" s="177">
        <f t="shared" si="46"/>
        <v>0</v>
      </c>
      <c r="F105" s="177">
        <f t="shared" si="46"/>
        <v>0</v>
      </c>
      <c r="G105" s="177">
        <f t="shared" si="46"/>
        <v>0</v>
      </c>
      <c r="H105" s="177">
        <f t="shared" si="46"/>
        <v>0</v>
      </c>
      <c r="I105" s="177">
        <f t="shared" si="46"/>
        <v>0</v>
      </c>
      <c r="J105" s="177">
        <f t="shared" si="46"/>
        <v>0</v>
      </c>
      <c r="K105" s="179" t="s">
        <v>107</v>
      </c>
      <c r="L105" s="151"/>
      <c r="M105" s="152"/>
      <c r="N105" s="152"/>
      <c r="O105" s="152"/>
      <c r="P105" s="152"/>
      <c r="Q105" s="152"/>
      <c r="R105" s="152"/>
      <c r="S105" s="152"/>
      <c r="T105" s="152"/>
    </row>
    <row r="106" spans="1:20" ht="68.25" customHeight="1" thickBot="1">
      <c r="A106" s="182"/>
      <c r="B106" s="11" t="s">
        <v>59</v>
      </c>
      <c r="C106" s="178"/>
      <c r="D106" s="178"/>
      <c r="E106" s="178"/>
      <c r="F106" s="178"/>
      <c r="G106" s="178"/>
      <c r="H106" s="178"/>
      <c r="I106" s="178"/>
      <c r="J106" s="178"/>
      <c r="K106" s="184"/>
      <c r="L106" s="151"/>
      <c r="M106" s="152"/>
      <c r="N106" s="152"/>
      <c r="O106" s="152"/>
      <c r="P106" s="152"/>
      <c r="Q106" s="152"/>
      <c r="R106" s="152"/>
      <c r="S106" s="152"/>
      <c r="T106" s="152"/>
    </row>
    <row r="107" spans="1:20" ht="16.5" thickBot="1">
      <c r="A107" s="95">
        <v>73</v>
      </c>
      <c r="B107" s="11" t="s">
        <v>17</v>
      </c>
      <c r="C107" s="19">
        <f>D107+E107+F107+G107+H107+I107+J107</f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89"/>
      <c r="L107" s="151"/>
      <c r="M107" s="152"/>
      <c r="N107" s="152"/>
      <c r="O107" s="152"/>
      <c r="P107" s="152"/>
      <c r="Q107" s="152"/>
      <c r="R107" s="152"/>
      <c r="S107" s="152"/>
      <c r="T107" s="152"/>
    </row>
    <row r="108" spans="1:20" ht="48" thickBot="1">
      <c r="A108" s="95">
        <v>74</v>
      </c>
      <c r="B108" s="11" t="s">
        <v>45</v>
      </c>
      <c r="C108" s="19">
        <f>D108+E108+F108+G108+H108+I108+J108</f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89"/>
      <c r="L108" s="151"/>
      <c r="M108" s="152"/>
      <c r="N108" s="152"/>
      <c r="O108" s="152"/>
      <c r="P108" s="152"/>
      <c r="Q108" s="152"/>
      <c r="R108" s="152"/>
      <c r="S108" s="152"/>
      <c r="T108" s="152"/>
    </row>
    <row r="109" spans="1:20" ht="15.75" customHeight="1">
      <c r="A109" s="181">
        <v>75</v>
      </c>
      <c r="B109" s="15" t="s">
        <v>27</v>
      </c>
      <c r="C109" s="177">
        <f>C111+C113</f>
        <v>24701.9</v>
      </c>
      <c r="D109" s="177">
        <f aca="true" t="shared" si="47" ref="D109:J109">D111+D113</f>
        <v>5355.9</v>
      </c>
      <c r="E109" s="177">
        <f t="shared" si="47"/>
        <v>5301</v>
      </c>
      <c r="F109" s="177">
        <f t="shared" si="47"/>
        <v>2809</v>
      </c>
      <c r="G109" s="177">
        <f t="shared" si="47"/>
        <v>2809</v>
      </c>
      <c r="H109" s="177">
        <f t="shared" si="47"/>
        <v>2809</v>
      </c>
      <c r="I109" s="177">
        <f t="shared" si="47"/>
        <v>2809</v>
      </c>
      <c r="J109" s="177">
        <f t="shared" si="47"/>
        <v>2809</v>
      </c>
      <c r="K109" s="185" t="s">
        <v>108</v>
      </c>
      <c r="L109" s="151"/>
      <c r="M109" s="152"/>
      <c r="N109" s="152"/>
      <c r="O109" s="152"/>
      <c r="P109" s="152"/>
      <c r="Q109" s="152"/>
      <c r="R109" s="152"/>
      <c r="S109" s="152"/>
      <c r="T109" s="152"/>
    </row>
    <row r="110" spans="1:20" ht="102" customHeight="1" thickBot="1">
      <c r="A110" s="182"/>
      <c r="B110" s="11" t="s">
        <v>71</v>
      </c>
      <c r="C110" s="178"/>
      <c r="D110" s="178"/>
      <c r="E110" s="178"/>
      <c r="F110" s="178"/>
      <c r="G110" s="178"/>
      <c r="H110" s="178"/>
      <c r="I110" s="178"/>
      <c r="J110" s="178"/>
      <c r="K110" s="186"/>
      <c r="L110" s="151"/>
      <c r="M110" s="152"/>
      <c r="N110" s="152"/>
      <c r="O110" s="152"/>
      <c r="P110" s="152"/>
      <c r="Q110" s="152"/>
      <c r="R110" s="152"/>
      <c r="S110" s="152"/>
      <c r="T110" s="152"/>
    </row>
    <row r="111" spans="1:20" ht="16.5" thickBot="1">
      <c r="A111" s="95">
        <v>76</v>
      </c>
      <c r="B111" s="11" t="s">
        <v>16</v>
      </c>
      <c r="C111" s="19">
        <f>D111+E111+F111+G111+H111+I111+J111</f>
        <v>1252</v>
      </c>
      <c r="D111" s="103">
        <f>D117+D123</f>
        <v>1252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89"/>
      <c r="L111" s="151"/>
      <c r="M111" s="152"/>
      <c r="N111" s="152"/>
      <c r="O111" s="152"/>
      <c r="P111" s="152"/>
      <c r="Q111" s="152"/>
      <c r="R111" s="152"/>
      <c r="S111" s="152"/>
      <c r="T111" s="152"/>
    </row>
    <row r="112" spans="1:20" ht="48" thickBot="1">
      <c r="A112" s="95">
        <v>77</v>
      </c>
      <c r="B112" s="11" t="s">
        <v>45</v>
      </c>
      <c r="C112" s="19">
        <f>D112+E112+F112+G112+H112+I112+J112</f>
        <v>287.4</v>
      </c>
      <c r="D112" s="16">
        <f>D118+D124</f>
        <v>287.4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89"/>
      <c r="L112" s="151"/>
      <c r="M112" s="152"/>
      <c r="N112" s="152"/>
      <c r="O112" s="152"/>
      <c r="P112" s="152"/>
      <c r="Q112" s="152"/>
      <c r="R112" s="152"/>
      <c r="S112" s="152"/>
      <c r="T112" s="152"/>
    </row>
    <row r="113" spans="1:20" ht="21" customHeight="1" thickBot="1">
      <c r="A113" s="95">
        <v>78</v>
      </c>
      <c r="B113" s="11" t="s">
        <v>17</v>
      </c>
      <c r="C113" s="19">
        <f>D113+E113+F113+G113+H113+I113+J113</f>
        <v>23449.9</v>
      </c>
      <c r="D113" s="47">
        <f>D119+D125</f>
        <v>4103.9</v>
      </c>
      <c r="E113" s="16">
        <v>5301</v>
      </c>
      <c r="F113" s="16">
        <f>F114+603</f>
        <v>2809</v>
      </c>
      <c r="G113" s="16">
        <f aca="true" t="shared" si="48" ref="G113:J114">F113</f>
        <v>2809</v>
      </c>
      <c r="H113" s="16">
        <f t="shared" si="48"/>
        <v>2809</v>
      </c>
      <c r="I113" s="16">
        <f t="shared" si="48"/>
        <v>2809</v>
      </c>
      <c r="J113" s="16">
        <f t="shared" si="48"/>
        <v>2809</v>
      </c>
      <c r="K113" s="89"/>
      <c r="L113" s="151"/>
      <c r="M113" s="152"/>
      <c r="N113" s="152"/>
      <c r="O113" s="152"/>
      <c r="P113" s="152"/>
      <c r="Q113" s="152"/>
      <c r="R113" s="152"/>
      <c r="S113" s="152"/>
      <c r="T113" s="152"/>
    </row>
    <row r="114" spans="1:20" ht="48" thickBot="1">
      <c r="A114" s="95">
        <v>79</v>
      </c>
      <c r="B114" s="11" t="s">
        <v>45</v>
      </c>
      <c r="C114" s="19">
        <f>D114+E114+F114+G114+H114+I114+J114</f>
        <v>15419.7</v>
      </c>
      <c r="D114" s="16">
        <f>D120+D126</f>
        <v>2288.7</v>
      </c>
      <c r="E114" s="16">
        <v>2101</v>
      </c>
      <c r="F114" s="16">
        <v>2206</v>
      </c>
      <c r="G114" s="16">
        <f t="shared" si="48"/>
        <v>2206</v>
      </c>
      <c r="H114" s="16">
        <f t="shared" si="48"/>
        <v>2206</v>
      </c>
      <c r="I114" s="16">
        <f t="shared" si="48"/>
        <v>2206</v>
      </c>
      <c r="J114" s="16">
        <f t="shared" si="48"/>
        <v>2206</v>
      </c>
      <c r="K114" s="89"/>
      <c r="L114" s="151"/>
      <c r="M114" s="152"/>
      <c r="N114" s="152"/>
      <c r="O114" s="152"/>
      <c r="P114" s="152"/>
      <c r="Q114" s="152"/>
      <c r="R114" s="152"/>
      <c r="S114" s="152"/>
      <c r="T114" s="152"/>
    </row>
    <row r="115" spans="1:20" ht="15.75" customHeight="1">
      <c r="A115" s="157">
        <v>80</v>
      </c>
      <c r="B115" s="51" t="s">
        <v>88</v>
      </c>
      <c r="C115" s="153">
        <f>C117+C119</f>
        <v>2851.9</v>
      </c>
      <c r="D115" s="153">
        <f aca="true" t="shared" si="49" ref="D115:J115">D117+D119</f>
        <v>2851.9</v>
      </c>
      <c r="E115" s="153">
        <f t="shared" si="49"/>
        <v>0</v>
      </c>
      <c r="F115" s="153">
        <f t="shared" si="49"/>
        <v>0</v>
      </c>
      <c r="G115" s="153">
        <f t="shared" si="49"/>
        <v>0</v>
      </c>
      <c r="H115" s="153">
        <f t="shared" si="49"/>
        <v>0</v>
      </c>
      <c r="I115" s="153">
        <f t="shared" si="49"/>
        <v>0</v>
      </c>
      <c r="J115" s="153">
        <f t="shared" si="49"/>
        <v>0</v>
      </c>
      <c r="K115" s="155" t="s">
        <v>108</v>
      </c>
      <c r="L115" s="151"/>
      <c r="M115" s="152"/>
      <c r="N115" s="152"/>
      <c r="O115" s="152"/>
      <c r="P115" s="152"/>
      <c r="Q115" s="152"/>
      <c r="R115" s="152"/>
      <c r="S115" s="152"/>
      <c r="T115" s="152"/>
    </row>
    <row r="116" spans="1:20" ht="178.5" customHeight="1" thickBot="1">
      <c r="A116" s="158"/>
      <c r="B116" s="24" t="s">
        <v>111</v>
      </c>
      <c r="C116" s="154"/>
      <c r="D116" s="154"/>
      <c r="E116" s="154"/>
      <c r="F116" s="154"/>
      <c r="G116" s="154"/>
      <c r="H116" s="154"/>
      <c r="I116" s="154"/>
      <c r="J116" s="154"/>
      <c r="K116" s="156"/>
      <c r="L116" s="151"/>
      <c r="M116" s="152"/>
      <c r="N116" s="152"/>
      <c r="O116" s="152"/>
      <c r="P116" s="152"/>
      <c r="Q116" s="152"/>
      <c r="R116" s="152"/>
      <c r="S116" s="152"/>
      <c r="T116" s="152"/>
    </row>
    <row r="117" spans="1:20" ht="16.5" thickBot="1">
      <c r="A117" s="99">
        <v>81</v>
      </c>
      <c r="B117" s="24" t="s">
        <v>16</v>
      </c>
      <c r="C117" s="49">
        <f>D117+E117+F117+G117+H117+I117+J117</f>
        <v>0</v>
      </c>
      <c r="D117" s="26">
        <v>0</v>
      </c>
      <c r="E117" s="26">
        <v>0</v>
      </c>
      <c r="F117" s="26">
        <v>0</v>
      </c>
      <c r="G117" s="26">
        <v>0</v>
      </c>
      <c r="H117" s="26">
        <v>0</v>
      </c>
      <c r="I117" s="26">
        <v>0</v>
      </c>
      <c r="J117" s="26">
        <v>0</v>
      </c>
      <c r="K117" s="90"/>
      <c r="L117" s="151"/>
      <c r="M117" s="152"/>
      <c r="N117" s="152"/>
      <c r="O117" s="152"/>
      <c r="P117" s="152"/>
      <c r="Q117" s="152"/>
      <c r="R117" s="152"/>
      <c r="S117" s="152"/>
      <c r="T117" s="152"/>
    </row>
    <row r="118" spans="1:20" ht="48" thickBot="1">
      <c r="A118" s="99">
        <v>82</v>
      </c>
      <c r="B118" s="24" t="s">
        <v>45</v>
      </c>
      <c r="C118" s="49">
        <f>D118+E118+F118+G118+H118+I118+J118</f>
        <v>0</v>
      </c>
      <c r="D118" s="26">
        <v>0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26">
        <v>0</v>
      </c>
      <c r="K118" s="90"/>
      <c r="L118" s="151"/>
      <c r="M118" s="152"/>
      <c r="N118" s="152"/>
      <c r="O118" s="152"/>
      <c r="P118" s="152"/>
      <c r="Q118" s="152"/>
      <c r="R118" s="152"/>
      <c r="S118" s="152"/>
      <c r="T118" s="152"/>
    </row>
    <row r="119" spans="1:20" ht="21" customHeight="1" thickBot="1">
      <c r="A119" s="99">
        <v>83</v>
      </c>
      <c r="B119" s="24" t="s">
        <v>17</v>
      </c>
      <c r="C119" s="49">
        <f>D119+E119+F119+G119+H119+I119+J119</f>
        <v>2851.9</v>
      </c>
      <c r="D119" s="26">
        <f>2551.9+300</f>
        <v>2851.9</v>
      </c>
      <c r="E119" s="26">
        <v>0</v>
      </c>
      <c r="F119" s="26">
        <v>0</v>
      </c>
      <c r="G119" s="26">
        <v>0</v>
      </c>
      <c r="H119" s="26">
        <v>0</v>
      </c>
      <c r="I119" s="26">
        <v>0</v>
      </c>
      <c r="J119" s="26">
        <v>0</v>
      </c>
      <c r="K119" s="90"/>
      <c r="L119" s="151"/>
      <c r="M119" s="152"/>
      <c r="N119" s="152"/>
      <c r="O119" s="152"/>
      <c r="P119" s="152"/>
      <c r="Q119" s="152"/>
      <c r="R119" s="152"/>
      <c r="S119" s="152"/>
      <c r="T119" s="152"/>
    </row>
    <row r="120" spans="1:20" ht="48" thickBot="1">
      <c r="A120" s="99">
        <v>84</v>
      </c>
      <c r="B120" s="24" t="s">
        <v>45</v>
      </c>
      <c r="C120" s="49">
        <f>D120+E120+F120+G120+H120+I120+J120</f>
        <v>2001.3</v>
      </c>
      <c r="D120" s="26">
        <f>2001.3</f>
        <v>2001.3</v>
      </c>
      <c r="E120" s="26">
        <v>0</v>
      </c>
      <c r="F120" s="26">
        <v>0</v>
      </c>
      <c r="G120" s="26">
        <v>0</v>
      </c>
      <c r="H120" s="26">
        <v>0</v>
      </c>
      <c r="I120" s="26">
        <v>0</v>
      </c>
      <c r="J120" s="26">
        <v>0</v>
      </c>
      <c r="K120" s="90"/>
      <c r="L120" s="151"/>
      <c r="M120" s="152"/>
      <c r="N120" s="152"/>
      <c r="O120" s="152"/>
      <c r="P120" s="152"/>
      <c r="Q120" s="152"/>
      <c r="R120" s="152"/>
      <c r="S120" s="152"/>
      <c r="T120" s="152"/>
    </row>
    <row r="121" spans="1:20" ht="15.75" customHeight="1">
      <c r="A121" s="157">
        <v>85</v>
      </c>
      <c r="B121" s="51" t="s">
        <v>89</v>
      </c>
      <c r="C121" s="153">
        <f>C123+C125</f>
        <v>21850</v>
      </c>
      <c r="D121" s="153">
        <f aca="true" t="shared" si="50" ref="D121:J121">D123+D125</f>
        <v>2504</v>
      </c>
      <c r="E121" s="153">
        <f t="shared" si="50"/>
        <v>5301</v>
      </c>
      <c r="F121" s="153">
        <f t="shared" si="50"/>
        <v>2809</v>
      </c>
      <c r="G121" s="153">
        <f t="shared" si="50"/>
        <v>2809</v>
      </c>
      <c r="H121" s="153">
        <f t="shared" si="50"/>
        <v>2809</v>
      </c>
      <c r="I121" s="153">
        <f t="shared" si="50"/>
        <v>2809</v>
      </c>
      <c r="J121" s="153">
        <f t="shared" si="50"/>
        <v>2809</v>
      </c>
      <c r="K121" s="155" t="s">
        <v>108</v>
      </c>
      <c r="L121" s="151"/>
      <c r="M121" s="152"/>
      <c r="N121" s="152"/>
      <c r="O121" s="152"/>
      <c r="P121" s="152"/>
      <c r="Q121" s="152"/>
      <c r="R121" s="152"/>
      <c r="S121" s="152"/>
      <c r="T121" s="152"/>
    </row>
    <row r="122" spans="1:20" ht="175.5" customHeight="1" thickBot="1">
      <c r="A122" s="158"/>
      <c r="B122" s="24" t="s">
        <v>90</v>
      </c>
      <c r="C122" s="154"/>
      <c r="D122" s="154"/>
      <c r="E122" s="154"/>
      <c r="F122" s="154"/>
      <c r="G122" s="154"/>
      <c r="H122" s="154"/>
      <c r="I122" s="154"/>
      <c r="J122" s="154"/>
      <c r="K122" s="156"/>
      <c r="L122" s="151"/>
      <c r="M122" s="152"/>
      <c r="N122" s="152"/>
      <c r="O122" s="152"/>
      <c r="P122" s="152"/>
      <c r="Q122" s="152"/>
      <c r="R122" s="152"/>
      <c r="S122" s="152"/>
      <c r="T122" s="152"/>
    </row>
    <row r="123" spans="1:20" ht="16.5" thickBot="1">
      <c r="A123" s="99">
        <v>86</v>
      </c>
      <c r="B123" s="24" t="s">
        <v>16</v>
      </c>
      <c r="C123" s="49">
        <f>D123+E123+F123+G123+H123+I123+J123</f>
        <v>1252</v>
      </c>
      <c r="D123" s="26">
        <v>1252</v>
      </c>
      <c r="E123" s="26">
        <v>0</v>
      </c>
      <c r="F123" s="26">
        <v>0</v>
      </c>
      <c r="G123" s="26">
        <v>0</v>
      </c>
      <c r="H123" s="26">
        <v>0</v>
      </c>
      <c r="I123" s="26">
        <v>0</v>
      </c>
      <c r="J123" s="26">
        <v>0</v>
      </c>
      <c r="K123" s="90"/>
      <c r="L123" s="151"/>
      <c r="M123" s="152"/>
      <c r="N123" s="152"/>
      <c r="O123" s="152"/>
      <c r="P123" s="152"/>
      <c r="Q123" s="152"/>
      <c r="R123" s="152"/>
      <c r="S123" s="152"/>
      <c r="T123" s="152"/>
    </row>
    <row r="124" spans="1:20" ht="48" thickBot="1">
      <c r="A124" s="99">
        <v>87</v>
      </c>
      <c r="B124" s="24" t="s">
        <v>45</v>
      </c>
      <c r="C124" s="49">
        <f>D124+E124+F124+G124+H124+I124+J124</f>
        <v>287.4</v>
      </c>
      <c r="D124" s="26">
        <v>287.4</v>
      </c>
      <c r="E124" s="26">
        <v>0</v>
      </c>
      <c r="F124" s="26">
        <v>0</v>
      </c>
      <c r="G124" s="26">
        <v>0</v>
      </c>
      <c r="H124" s="26">
        <v>0</v>
      </c>
      <c r="I124" s="26">
        <v>0</v>
      </c>
      <c r="J124" s="26">
        <v>0</v>
      </c>
      <c r="K124" s="90"/>
      <c r="L124" s="151"/>
      <c r="M124" s="152"/>
      <c r="N124" s="152"/>
      <c r="O124" s="152"/>
      <c r="P124" s="152"/>
      <c r="Q124" s="152"/>
      <c r="R124" s="152"/>
      <c r="S124" s="152"/>
      <c r="T124" s="152"/>
    </row>
    <row r="125" spans="1:20" ht="21" customHeight="1" thickBot="1">
      <c r="A125" s="99">
        <v>88</v>
      </c>
      <c r="B125" s="24" t="s">
        <v>17</v>
      </c>
      <c r="C125" s="49">
        <f>D125+E125+F125+G125+H125+I125+J125</f>
        <v>20598</v>
      </c>
      <c r="D125" s="26">
        <v>1252</v>
      </c>
      <c r="E125" s="26">
        <v>5301</v>
      </c>
      <c r="F125" s="26">
        <f>F126+603</f>
        <v>2809</v>
      </c>
      <c r="G125" s="26">
        <f aca="true" t="shared" si="51" ref="G125:J126">F125</f>
        <v>2809</v>
      </c>
      <c r="H125" s="26">
        <f t="shared" si="51"/>
        <v>2809</v>
      </c>
      <c r="I125" s="26">
        <f t="shared" si="51"/>
        <v>2809</v>
      </c>
      <c r="J125" s="26">
        <f t="shared" si="51"/>
        <v>2809</v>
      </c>
      <c r="K125" s="90"/>
      <c r="L125" s="151"/>
      <c r="M125" s="152"/>
      <c r="N125" s="152"/>
      <c r="O125" s="152"/>
      <c r="P125" s="152"/>
      <c r="Q125" s="152"/>
      <c r="R125" s="152"/>
      <c r="S125" s="152"/>
      <c r="T125" s="152"/>
    </row>
    <row r="126" spans="1:20" ht="48" thickBot="1">
      <c r="A126" s="99">
        <v>89</v>
      </c>
      <c r="B126" s="24" t="s">
        <v>45</v>
      </c>
      <c r="C126" s="49">
        <f>D126+E126+F126+G126+H126+I126+J126</f>
        <v>13418.4</v>
      </c>
      <c r="D126" s="26">
        <v>287.4</v>
      </c>
      <c r="E126" s="26">
        <v>2101</v>
      </c>
      <c r="F126" s="26">
        <v>2206</v>
      </c>
      <c r="G126" s="26">
        <f t="shared" si="51"/>
        <v>2206</v>
      </c>
      <c r="H126" s="26">
        <f t="shared" si="51"/>
        <v>2206</v>
      </c>
      <c r="I126" s="26">
        <f t="shared" si="51"/>
        <v>2206</v>
      </c>
      <c r="J126" s="26">
        <f t="shared" si="51"/>
        <v>2206</v>
      </c>
      <c r="K126" s="90"/>
      <c r="L126" s="151"/>
      <c r="M126" s="152"/>
      <c r="N126" s="152"/>
      <c r="O126" s="152"/>
      <c r="P126" s="152"/>
      <c r="Q126" s="152"/>
      <c r="R126" s="152"/>
      <c r="S126" s="152"/>
      <c r="T126" s="152"/>
    </row>
    <row r="127" spans="1:20" ht="15.75" customHeight="1" hidden="1">
      <c r="A127" s="181"/>
      <c r="B127" s="15" t="s">
        <v>50</v>
      </c>
      <c r="C127" s="177">
        <f>C129+C131</f>
        <v>0</v>
      </c>
      <c r="D127" s="177">
        <f aca="true" t="shared" si="52" ref="D127:J127">D129+D131</f>
        <v>0</v>
      </c>
      <c r="E127" s="177">
        <f t="shared" si="52"/>
        <v>0</v>
      </c>
      <c r="F127" s="177">
        <f t="shared" si="52"/>
        <v>0</v>
      </c>
      <c r="G127" s="177">
        <f t="shared" si="52"/>
        <v>0</v>
      </c>
      <c r="H127" s="177">
        <f t="shared" si="52"/>
        <v>0</v>
      </c>
      <c r="I127" s="177">
        <f t="shared" si="52"/>
        <v>0</v>
      </c>
      <c r="J127" s="177">
        <f t="shared" si="52"/>
        <v>0</v>
      </c>
      <c r="K127" s="89">
        <v>34.35</v>
      </c>
      <c r="L127" s="151"/>
      <c r="M127" s="183"/>
      <c r="N127" s="183"/>
      <c r="O127" s="183"/>
      <c r="P127" s="183"/>
      <c r="Q127" s="183"/>
      <c r="R127" s="183"/>
      <c r="S127" s="183"/>
      <c r="T127" s="183"/>
    </row>
    <row r="128" spans="1:20" ht="104.25" customHeight="1" hidden="1" thickBot="1">
      <c r="A128" s="182"/>
      <c r="B128" s="11" t="s">
        <v>60</v>
      </c>
      <c r="C128" s="178"/>
      <c r="D128" s="178"/>
      <c r="E128" s="178"/>
      <c r="F128" s="178"/>
      <c r="G128" s="178"/>
      <c r="H128" s="178"/>
      <c r="I128" s="178"/>
      <c r="J128" s="178"/>
      <c r="K128" s="89"/>
      <c r="L128" s="151"/>
      <c r="M128" s="183"/>
      <c r="N128" s="183"/>
      <c r="O128" s="183"/>
      <c r="P128" s="183"/>
      <c r="Q128" s="183"/>
      <c r="R128" s="183"/>
      <c r="S128" s="183"/>
      <c r="T128" s="183"/>
    </row>
    <row r="129" spans="1:20" ht="16.5" customHeight="1" hidden="1" thickBot="1">
      <c r="A129" s="95"/>
      <c r="B129" s="11" t="s">
        <v>16</v>
      </c>
      <c r="C129" s="19">
        <f>D129+E129+F129+G129+H129+I129+J129</f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89"/>
      <c r="L129" s="151"/>
      <c r="M129" s="183"/>
      <c r="N129" s="183"/>
      <c r="O129" s="183"/>
      <c r="P129" s="183"/>
      <c r="Q129" s="183"/>
      <c r="R129" s="183"/>
      <c r="S129" s="183"/>
      <c r="T129" s="183"/>
    </row>
    <row r="130" spans="1:20" ht="48" customHeight="1" hidden="1" thickBot="1">
      <c r="A130" s="95"/>
      <c r="B130" s="11" t="s">
        <v>45</v>
      </c>
      <c r="C130" s="19">
        <f>D130+E130+F130+G130+H130+I130+J130</f>
        <v>0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89"/>
      <c r="L130" s="151"/>
      <c r="M130" s="183"/>
      <c r="N130" s="183"/>
      <c r="O130" s="183"/>
      <c r="P130" s="183"/>
      <c r="Q130" s="183"/>
      <c r="R130" s="183"/>
      <c r="S130" s="183"/>
      <c r="T130" s="183"/>
    </row>
    <row r="131" spans="1:20" ht="16.5" customHeight="1" hidden="1" thickBot="1">
      <c r="A131" s="95"/>
      <c r="B131" s="11" t="s">
        <v>17</v>
      </c>
      <c r="C131" s="19">
        <f>D131+E131+F131+G131+H131+I131+J131</f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89"/>
      <c r="L131" s="151"/>
      <c r="M131" s="183"/>
      <c r="N131" s="183"/>
      <c r="O131" s="183"/>
      <c r="P131" s="183"/>
      <c r="Q131" s="183"/>
      <c r="R131" s="183"/>
      <c r="S131" s="183"/>
      <c r="T131" s="183"/>
    </row>
    <row r="132" spans="1:20" ht="48" customHeight="1" hidden="1" thickBot="1">
      <c r="A132" s="95"/>
      <c r="B132" s="11" t="s">
        <v>45</v>
      </c>
      <c r="C132" s="19">
        <f>D132+E132+F132+G132+H132+I132+J132</f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3"/>
      <c r="L132" s="151"/>
      <c r="M132" s="183"/>
      <c r="N132" s="183"/>
      <c r="O132" s="183"/>
      <c r="P132" s="183"/>
      <c r="Q132" s="183"/>
      <c r="R132" s="183"/>
      <c r="S132" s="183"/>
      <c r="T132" s="183"/>
    </row>
    <row r="133" spans="1:20" ht="95.25" thickBot="1">
      <c r="A133" s="95">
        <v>90</v>
      </c>
      <c r="B133" s="88" t="s">
        <v>99</v>
      </c>
      <c r="C133" s="19">
        <f>C134+C136</f>
        <v>0</v>
      </c>
      <c r="D133" s="19">
        <f aca="true" t="shared" si="53" ref="D133:J133">D134+D136</f>
        <v>0</v>
      </c>
      <c r="E133" s="19">
        <f t="shared" si="53"/>
        <v>0</v>
      </c>
      <c r="F133" s="19">
        <f t="shared" si="53"/>
        <v>0</v>
      </c>
      <c r="G133" s="19">
        <f t="shared" si="53"/>
        <v>0</v>
      </c>
      <c r="H133" s="19">
        <f t="shared" si="53"/>
        <v>0</v>
      </c>
      <c r="I133" s="19">
        <f t="shared" si="53"/>
        <v>0</v>
      </c>
      <c r="J133" s="19">
        <f t="shared" si="53"/>
        <v>0</v>
      </c>
      <c r="K133" s="13">
        <v>34.35</v>
      </c>
      <c r="L133" s="151"/>
      <c r="M133" s="152"/>
      <c r="N133" s="152"/>
      <c r="O133" s="152"/>
      <c r="P133" s="152"/>
      <c r="Q133" s="152"/>
      <c r="R133" s="152"/>
      <c r="S133" s="152"/>
      <c r="T133" s="152"/>
    </row>
    <row r="134" spans="1:20" ht="16.5" thickBot="1">
      <c r="A134" s="95">
        <v>91</v>
      </c>
      <c r="B134" s="11" t="s">
        <v>16</v>
      </c>
      <c r="C134" s="19">
        <f>D134+E134+F134+G134+H134+I134+J134</f>
        <v>0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3"/>
      <c r="L134" s="151"/>
      <c r="M134" s="152"/>
      <c r="N134" s="152"/>
      <c r="O134" s="152"/>
      <c r="P134" s="152"/>
      <c r="Q134" s="152"/>
      <c r="R134" s="152"/>
      <c r="S134" s="152"/>
      <c r="T134" s="152"/>
    </row>
    <row r="135" spans="1:20" ht="48" thickBot="1">
      <c r="A135" s="95">
        <v>92</v>
      </c>
      <c r="B135" s="11" t="s">
        <v>45</v>
      </c>
      <c r="C135" s="19">
        <f>D135+E135+F135+G135+H135+I135+J135</f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3"/>
      <c r="L135" s="151"/>
      <c r="M135" s="152"/>
      <c r="N135" s="152"/>
      <c r="O135" s="152"/>
      <c r="P135" s="152"/>
      <c r="Q135" s="152"/>
      <c r="R135" s="152"/>
      <c r="S135" s="152"/>
      <c r="T135" s="152"/>
    </row>
    <row r="136" spans="1:20" ht="16.5" thickBot="1">
      <c r="A136" s="95">
        <v>93</v>
      </c>
      <c r="B136" s="11" t="s">
        <v>17</v>
      </c>
      <c r="C136" s="19">
        <f>D136+E136+F136+G136+H136+I136+J136</f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3"/>
      <c r="L136" s="151"/>
      <c r="M136" s="152"/>
      <c r="N136" s="152"/>
      <c r="O136" s="152"/>
      <c r="P136" s="152"/>
      <c r="Q136" s="152"/>
      <c r="R136" s="152"/>
      <c r="S136" s="152"/>
      <c r="T136" s="152"/>
    </row>
    <row r="137" spans="1:20" ht="48" thickBot="1">
      <c r="A137" s="95">
        <v>94</v>
      </c>
      <c r="B137" s="11" t="s">
        <v>45</v>
      </c>
      <c r="C137" s="19">
        <f>D137+E137+F137+G137+H137+I137+J137</f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3"/>
      <c r="L137" s="151"/>
      <c r="M137" s="152"/>
      <c r="N137" s="152"/>
      <c r="O137" s="152"/>
      <c r="P137" s="152"/>
      <c r="Q137" s="152"/>
      <c r="R137" s="152"/>
      <c r="S137" s="152"/>
      <c r="T137" s="152"/>
    </row>
    <row r="138" spans="1:20" ht="31.5" customHeight="1" thickBot="1">
      <c r="A138" s="95">
        <v>95</v>
      </c>
      <c r="B138" s="159" t="s">
        <v>28</v>
      </c>
      <c r="C138" s="160"/>
      <c r="D138" s="160"/>
      <c r="E138" s="160"/>
      <c r="F138" s="160"/>
      <c r="G138" s="160"/>
      <c r="H138" s="160"/>
      <c r="I138" s="160"/>
      <c r="J138" s="160"/>
      <c r="K138" s="161"/>
      <c r="L138" s="151"/>
      <c r="M138" s="152"/>
      <c r="N138" s="152"/>
      <c r="O138" s="152"/>
      <c r="P138" s="152"/>
      <c r="Q138" s="152"/>
      <c r="R138" s="152"/>
      <c r="S138" s="152"/>
      <c r="T138" s="152"/>
    </row>
    <row r="139" spans="1:20" ht="48" thickBot="1">
      <c r="A139" s="95">
        <v>96</v>
      </c>
      <c r="B139" s="11" t="s">
        <v>21</v>
      </c>
      <c r="C139" s="29">
        <f>C140+C142</f>
        <v>120004.29999999999</v>
      </c>
      <c r="D139" s="29">
        <f aca="true" t="shared" si="54" ref="D139:J139">D140+D142</f>
        <v>14446.300000000001</v>
      </c>
      <c r="E139" s="29">
        <f t="shared" si="54"/>
        <v>17726</v>
      </c>
      <c r="F139" s="29">
        <f t="shared" si="54"/>
        <v>17566.4</v>
      </c>
      <c r="G139" s="29">
        <f t="shared" si="54"/>
        <v>17566.4</v>
      </c>
      <c r="H139" s="29">
        <f t="shared" si="54"/>
        <v>17566.4</v>
      </c>
      <c r="I139" s="29">
        <f t="shared" si="54"/>
        <v>17566.4</v>
      </c>
      <c r="J139" s="29">
        <f t="shared" si="54"/>
        <v>17566.4</v>
      </c>
      <c r="K139" s="89"/>
      <c r="L139" s="151"/>
      <c r="M139" s="152"/>
      <c r="N139" s="152"/>
      <c r="O139" s="152"/>
      <c r="P139" s="152"/>
      <c r="Q139" s="152"/>
      <c r="R139" s="152"/>
      <c r="S139" s="152"/>
      <c r="T139" s="152"/>
    </row>
    <row r="140" spans="1:20" ht="16.5" thickBot="1">
      <c r="A140" s="95">
        <v>97</v>
      </c>
      <c r="B140" s="11" t="s">
        <v>16</v>
      </c>
      <c r="C140" s="28">
        <f aca="true" t="shared" si="55" ref="C140:J141">C148+C166+C161</f>
        <v>66.6</v>
      </c>
      <c r="D140" s="28">
        <f t="shared" si="55"/>
        <v>66.6</v>
      </c>
      <c r="E140" s="28">
        <f t="shared" si="55"/>
        <v>0</v>
      </c>
      <c r="F140" s="28">
        <f t="shared" si="55"/>
        <v>0</v>
      </c>
      <c r="G140" s="28">
        <f t="shared" si="55"/>
        <v>0</v>
      </c>
      <c r="H140" s="28">
        <f t="shared" si="55"/>
        <v>0</v>
      </c>
      <c r="I140" s="28">
        <f t="shared" si="55"/>
        <v>0</v>
      </c>
      <c r="J140" s="28">
        <f t="shared" si="55"/>
        <v>0</v>
      </c>
      <c r="K140" s="89"/>
      <c r="L140" s="151"/>
      <c r="M140" s="152"/>
      <c r="N140" s="152"/>
      <c r="O140" s="152"/>
      <c r="P140" s="152"/>
      <c r="Q140" s="152"/>
      <c r="R140" s="152"/>
      <c r="S140" s="152"/>
      <c r="T140" s="152"/>
    </row>
    <row r="141" spans="1:20" ht="48" thickBot="1">
      <c r="A141" s="95">
        <v>98</v>
      </c>
      <c r="B141" s="11" t="s">
        <v>45</v>
      </c>
      <c r="C141" s="28">
        <f t="shared" si="55"/>
        <v>66.6</v>
      </c>
      <c r="D141" s="28">
        <f t="shared" si="55"/>
        <v>66.6</v>
      </c>
      <c r="E141" s="28">
        <f t="shared" si="55"/>
        <v>0</v>
      </c>
      <c r="F141" s="28">
        <f t="shared" si="55"/>
        <v>0</v>
      </c>
      <c r="G141" s="28">
        <f t="shared" si="55"/>
        <v>0</v>
      </c>
      <c r="H141" s="28">
        <f t="shared" si="55"/>
        <v>0</v>
      </c>
      <c r="I141" s="28">
        <f t="shared" si="55"/>
        <v>0</v>
      </c>
      <c r="J141" s="28">
        <f t="shared" si="55"/>
        <v>0</v>
      </c>
      <c r="K141" s="89"/>
      <c r="L141" s="151"/>
      <c r="M141" s="152"/>
      <c r="N141" s="152"/>
      <c r="O141" s="152"/>
      <c r="P141" s="152"/>
      <c r="Q141" s="152"/>
      <c r="R141" s="152"/>
      <c r="S141" s="152"/>
      <c r="T141" s="152"/>
    </row>
    <row r="142" spans="1:20" ht="16.5" thickBot="1">
      <c r="A142" s="95">
        <v>99</v>
      </c>
      <c r="B142" s="11" t="s">
        <v>17</v>
      </c>
      <c r="C142" s="28">
        <f aca="true" t="shared" si="56" ref="C142:J143">C150+C154+C157+C163+C168</f>
        <v>119937.69999999998</v>
      </c>
      <c r="D142" s="30">
        <f t="shared" si="56"/>
        <v>14379.7</v>
      </c>
      <c r="E142" s="28">
        <f t="shared" si="56"/>
        <v>17726</v>
      </c>
      <c r="F142" s="28">
        <f t="shared" si="56"/>
        <v>17566.4</v>
      </c>
      <c r="G142" s="28">
        <f t="shared" si="56"/>
        <v>17566.4</v>
      </c>
      <c r="H142" s="28">
        <f t="shared" si="56"/>
        <v>17566.4</v>
      </c>
      <c r="I142" s="28">
        <f t="shared" si="56"/>
        <v>17566.4</v>
      </c>
      <c r="J142" s="28">
        <f t="shared" si="56"/>
        <v>17566.4</v>
      </c>
      <c r="K142" s="89"/>
      <c r="L142" s="151"/>
      <c r="M142" s="152"/>
      <c r="N142" s="152"/>
      <c r="O142" s="152"/>
      <c r="P142" s="152"/>
      <c r="Q142" s="152"/>
      <c r="R142" s="152"/>
      <c r="S142" s="152"/>
      <c r="T142" s="152"/>
    </row>
    <row r="143" spans="1:20" ht="48" thickBot="1">
      <c r="A143" s="95">
        <v>100</v>
      </c>
      <c r="B143" s="11" t="s">
        <v>45</v>
      </c>
      <c r="C143" s="28">
        <f t="shared" si="56"/>
        <v>119937.69999999998</v>
      </c>
      <c r="D143" s="30">
        <f t="shared" si="56"/>
        <v>14379.7</v>
      </c>
      <c r="E143" s="28">
        <f t="shared" si="56"/>
        <v>17726</v>
      </c>
      <c r="F143" s="28">
        <f t="shared" si="56"/>
        <v>17566.4</v>
      </c>
      <c r="G143" s="28">
        <f t="shared" si="56"/>
        <v>17566.4</v>
      </c>
      <c r="H143" s="28">
        <f t="shared" si="56"/>
        <v>17566.4</v>
      </c>
      <c r="I143" s="28">
        <f t="shared" si="56"/>
        <v>17566.4</v>
      </c>
      <c r="J143" s="28">
        <f t="shared" si="56"/>
        <v>17566.4</v>
      </c>
      <c r="K143" s="89"/>
      <c r="L143" s="151"/>
      <c r="M143" s="152"/>
      <c r="N143" s="152"/>
      <c r="O143" s="152"/>
      <c r="P143" s="152"/>
      <c r="Q143" s="152"/>
      <c r="R143" s="152"/>
      <c r="S143" s="152"/>
      <c r="T143" s="152"/>
    </row>
    <row r="144" spans="1:20" ht="16.5" customHeight="1" hidden="1" thickBot="1">
      <c r="A144" s="95"/>
      <c r="B144" s="11" t="s">
        <v>18</v>
      </c>
      <c r="C144" s="28"/>
      <c r="D144" s="28"/>
      <c r="E144" s="28"/>
      <c r="F144" s="28"/>
      <c r="G144" s="28"/>
      <c r="H144" s="28"/>
      <c r="I144" s="28"/>
      <c r="J144" s="28"/>
      <c r="K144" s="89"/>
      <c r="L144" s="151"/>
      <c r="M144" s="152"/>
      <c r="N144" s="152"/>
      <c r="O144" s="152"/>
      <c r="P144" s="152"/>
      <c r="Q144" s="152"/>
      <c r="R144" s="152"/>
      <c r="S144" s="152"/>
      <c r="T144" s="152"/>
    </row>
    <row r="145" spans="1:20" ht="16.5" customHeight="1" hidden="1" thickBot="1">
      <c r="A145" s="95"/>
      <c r="B145" s="11" t="s">
        <v>17</v>
      </c>
      <c r="C145" s="28"/>
      <c r="D145" s="28"/>
      <c r="E145" s="28"/>
      <c r="F145" s="28"/>
      <c r="G145" s="28"/>
      <c r="H145" s="28"/>
      <c r="I145" s="28"/>
      <c r="J145" s="28"/>
      <c r="K145" s="89"/>
      <c r="L145" s="151"/>
      <c r="M145" s="152"/>
      <c r="N145" s="152"/>
      <c r="O145" s="152"/>
      <c r="P145" s="152"/>
      <c r="Q145" s="152"/>
      <c r="R145" s="152"/>
      <c r="S145" s="152"/>
      <c r="T145" s="152"/>
    </row>
    <row r="146" spans="1:20" ht="32.25" customHeight="1" hidden="1" thickBot="1">
      <c r="A146" s="95"/>
      <c r="B146" s="11" t="s">
        <v>19</v>
      </c>
      <c r="C146" s="28"/>
      <c r="D146" s="28"/>
      <c r="E146" s="28"/>
      <c r="F146" s="28"/>
      <c r="G146" s="28"/>
      <c r="H146" s="28"/>
      <c r="I146" s="28"/>
      <c r="J146" s="28"/>
      <c r="K146" s="89"/>
      <c r="L146" s="151"/>
      <c r="M146" s="152"/>
      <c r="N146" s="152"/>
      <c r="O146" s="152"/>
      <c r="P146" s="152"/>
      <c r="Q146" s="152"/>
      <c r="R146" s="152"/>
      <c r="S146" s="152"/>
      <c r="T146" s="152"/>
    </row>
    <row r="147" spans="1:20" ht="145.5" customHeight="1" thickBot="1">
      <c r="A147" s="95">
        <v>101</v>
      </c>
      <c r="B147" s="11" t="s">
        <v>72</v>
      </c>
      <c r="C147" s="29">
        <f>C148+C150</f>
        <v>117974.2</v>
      </c>
      <c r="D147" s="29">
        <f aca="true" t="shared" si="57" ref="D147:J147">D148+D150</f>
        <v>13288.6</v>
      </c>
      <c r="E147" s="29">
        <f t="shared" si="57"/>
        <v>17173.1</v>
      </c>
      <c r="F147" s="29">
        <f t="shared" si="57"/>
        <v>17502.5</v>
      </c>
      <c r="G147" s="29">
        <f t="shared" si="57"/>
        <v>17502.5</v>
      </c>
      <c r="H147" s="29">
        <f t="shared" si="57"/>
        <v>17502.5</v>
      </c>
      <c r="I147" s="29">
        <f t="shared" si="57"/>
        <v>17502.5</v>
      </c>
      <c r="J147" s="29">
        <f t="shared" si="57"/>
        <v>17502.5</v>
      </c>
      <c r="K147" s="89" t="s">
        <v>109</v>
      </c>
      <c r="L147" s="151"/>
      <c r="M147" s="152"/>
      <c r="N147" s="152"/>
      <c r="O147" s="152"/>
      <c r="P147" s="152"/>
      <c r="Q147" s="152"/>
      <c r="R147" s="152"/>
      <c r="S147" s="152"/>
      <c r="T147" s="152"/>
    </row>
    <row r="148" spans="1:20" ht="16.5" thickBot="1">
      <c r="A148" s="95">
        <v>102</v>
      </c>
      <c r="B148" s="11" t="s">
        <v>16</v>
      </c>
      <c r="C148" s="29">
        <f>D148+E148+F148+G148+H148+I148+J148</f>
        <v>0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89"/>
      <c r="L148" s="151"/>
      <c r="M148" s="152"/>
      <c r="N148" s="152"/>
      <c r="O148" s="152"/>
      <c r="P148" s="152"/>
      <c r="Q148" s="152"/>
      <c r="R148" s="152"/>
      <c r="S148" s="152"/>
      <c r="T148" s="152"/>
    </row>
    <row r="149" spans="1:20" ht="48" thickBot="1">
      <c r="A149" s="95">
        <v>103</v>
      </c>
      <c r="B149" s="11" t="s">
        <v>45</v>
      </c>
      <c r="C149" s="29">
        <f>D149+E149+F149+G149+H149+I149+J149</f>
        <v>0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89"/>
      <c r="L149" s="151"/>
      <c r="M149" s="152"/>
      <c r="N149" s="152"/>
      <c r="O149" s="152"/>
      <c r="P149" s="152"/>
      <c r="Q149" s="152"/>
      <c r="R149" s="152"/>
      <c r="S149" s="152"/>
      <c r="T149" s="152"/>
    </row>
    <row r="150" spans="1:20" ht="16.5" thickBot="1">
      <c r="A150" s="95">
        <v>104</v>
      </c>
      <c r="B150" s="11" t="s">
        <v>25</v>
      </c>
      <c r="C150" s="29">
        <f>D150+E150+F150+G150+H150+I150+J150</f>
        <v>117974.2</v>
      </c>
      <c r="D150" s="28">
        <f>D151</f>
        <v>13288.6</v>
      </c>
      <c r="E150" s="28">
        <f aca="true" t="shared" si="58" ref="E150:J150">E151</f>
        <v>17173.1</v>
      </c>
      <c r="F150" s="28">
        <f t="shared" si="58"/>
        <v>17502.5</v>
      </c>
      <c r="G150" s="28">
        <f t="shared" si="58"/>
        <v>17502.5</v>
      </c>
      <c r="H150" s="28">
        <f t="shared" si="58"/>
        <v>17502.5</v>
      </c>
      <c r="I150" s="28">
        <f t="shared" si="58"/>
        <v>17502.5</v>
      </c>
      <c r="J150" s="28">
        <f t="shared" si="58"/>
        <v>17502.5</v>
      </c>
      <c r="K150" s="89"/>
      <c r="L150" s="151"/>
      <c r="M150" s="152"/>
      <c r="N150" s="152"/>
      <c r="O150" s="152"/>
      <c r="P150" s="152"/>
      <c r="Q150" s="152"/>
      <c r="R150" s="152"/>
      <c r="S150" s="152"/>
      <c r="T150" s="152"/>
    </row>
    <row r="151" spans="1:20" ht="48" thickBot="1">
      <c r="A151" s="95">
        <v>105</v>
      </c>
      <c r="B151" s="11" t="s">
        <v>45</v>
      </c>
      <c r="C151" s="29">
        <f>D151+E151+F151+G151+H151+I151+J151</f>
        <v>117974.2</v>
      </c>
      <c r="D151" s="28">
        <f>16789.7-3501.1</f>
        <v>13288.6</v>
      </c>
      <c r="E151" s="28">
        <v>17173.1</v>
      </c>
      <c r="F151" s="28">
        <v>17502.5</v>
      </c>
      <c r="G151" s="28">
        <f>F151</f>
        <v>17502.5</v>
      </c>
      <c r="H151" s="28">
        <f>G151</f>
        <v>17502.5</v>
      </c>
      <c r="I151" s="28">
        <f>H151</f>
        <v>17502.5</v>
      </c>
      <c r="J151" s="28">
        <f>I151</f>
        <v>17502.5</v>
      </c>
      <c r="K151" s="89"/>
      <c r="L151" s="151"/>
      <c r="M151" s="152"/>
      <c r="N151" s="152"/>
      <c r="O151" s="152"/>
      <c r="P151" s="152"/>
      <c r="Q151" s="152"/>
      <c r="R151" s="152"/>
      <c r="S151" s="152"/>
      <c r="T151" s="152"/>
    </row>
    <row r="152" spans="1:20" ht="15.75">
      <c r="A152" s="181">
        <v>106</v>
      </c>
      <c r="B152" s="15" t="s">
        <v>29</v>
      </c>
      <c r="C152" s="187">
        <f>C154</f>
        <v>0</v>
      </c>
      <c r="D152" s="187">
        <f>D154</f>
        <v>0</v>
      </c>
      <c r="E152" s="187">
        <f aca="true" t="shared" si="59" ref="E152:J152">E154</f>
        <v>0</v>
      </c>
      <c r="F152" s="187">
        <f t="shared" si="59"/>
        <v>0</v>
      </c>
      <c r="G152" s="187">
        <f t="shared" si="59"/>
        <v>0</v>
      </c>
      <c r="H152" s="187">
        <f t="shared" si="59"/>
        <v>0</v>
      </c>
      <c r="I152" s="187">
        <f t="shared" si="59"/>
        <v>0</v>
      </c>
      <c r="J152" s="187">
        <f t="shared" si="59"/>
        <v>0</v>
      </c>
      <c r="K152" s="179">
        <v>42.43</v>
      </c>
      <c r="L152" s="151"/>
      <c r="M152" s="152"/>
      <c r="N152" s="152"/>
      <c r="O152" s="152"/>
      <c r="P152" s="152"/>
      <c r="Q152" s="152"/>
      <c r="R152" s="152"/>
      <c r="S152" s="152"/>
      <c r="T152" s="152"/>
    </row>
    <row r="153" spans="1:20" ht="95.25" thickBot="1">
      <c r="A153" s="182"/>
      <c r="B153" s="11" t="s">
        <v>73</v>
      </c>
      <c r="C153" s="188"/>
      <c r="D153" s="188"/>
      <c r="E153" s="188"/>
      <c r="F153" s="188"/>
      <c r="G153" s="188"/>
      <c r="H153" s="188"/>
      <c r="I153" s="188"/>
      <c r="J153" s="188"/>
      <c r="K153" s="184"/>
      <c r="L153" s="151"/>
      <c r="M153" s="152"/>
      <c r="N153" s="152"/>
      <c r="O153" s="152"/>
      <c r="P153" s="152"/>
      <c r="Q153" s="152"/>
      <c r="R153" s="152"/>
      <c r="S153" s="152"/>
      <c r="T153" s="152"/>
    </row>
    <row r="154" spans="1:20" ht="16.5" thickBot="1">
      <c r="A154" s="95">
        <v>107</v>
      </c>
      <c r="B154" s="11" t="s">
        <v>17</v>
      </c>
      <c r="C154" s="29">
        <f>D154+E154+F154+G154+H154+I154+J154</f>
        <v>0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89"/>
      <c r="L154" s="151"/>
      <c r="M154" s="152"/>
      <c r="N154" s="152"/>
      <c r="O154" s="152"/>
      <c r="P154" s="152"/>
      <c r="Q154" s="152"/>
      <c r="R154" s="152"/>
      <c r="S154" s="152"/>
      <c r="T154" s="152"/>
    </row>
    <row r="155" spans="1:20" ht="48" thickBot="1">
      <c r="A155" s="95">
        <v>108</v>
      </c>
      <c r="B155" s="11" t="s">
        <v>45</v>
      </c>
      <c r="C155" s="29">
        <f>D155+E155+F155+G155+H155+I155+J155</f>
        <v>0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89"/>
      <c r="L155" s="151"/>
      <c r="M155" s="152"/>
      <c r="N155" s="152"/>
      <c r="O155" s="152"/>
      <c r="P155" s="152"/>
      <c r="Q155" s="152"/>
      <c r="R155" s="152"/>
      <c r="S155" s="152"/>
      <c r="T155" s="152"/>
    </row>
    <row r="156" spans="1:20" ht="79.5" thickBot="1">
      <c r="A156" s="95">
        <v>109</v>
      </c>
      <c r="B156" s="11" t="s">
        <v>51</v>
      </c>
      <c r="C156" s="29">
        <f>C157</f>
        <v>438.4</v>
      </c>
      <c r="D156" s="29">
        <f aca="true" t="shared" si="60" ref="D156:J157">D157</f>
        <v>58</v>
      </c>
      <c r="E156" s="29">
        <f t="shared" si="60"/>
        <v>60.9</v>
      </c>
      <c r="F156" s="29">
        <f t="shared" si="60"/>
        <v>63.9</v>
      </c>
      <c r="G156" s="29">
        <f t="shared" si="60"/>
        <v>63.9</v>
      </c>
      <c r="H156" s="29">
        <f t="shared" si="60"/>
        <v>63.9</v>
      </c>
      <c r="I156" s="29">
        <f t="shared" si="60"/>
        <v>63.9</v>
      </c>
      <c r="J156" s="29">
        <f t="shared" si="60"/>
        <v>63.9</v>
      </c>
      <c r="K156" s="89">
        <v>38.41</v>
      </c>
      <c r="L156" s="151"/>
      <c r="M156" s="152"/>
      <c r="N156" s="152"/>
      <c r="O156" s="152"/>
      <c r="P156" s="152"/>
      <c r="Q156" s="152"/>
      <c r="R156" s="152"/>
      <c r="S156" s="152"/>
      <c r="T156" s="152"/>
    </row>
    <row r="157" spans="1:20" ht="16.5" thickBot="1">
      <c r="A157" s="95">
        <v>110</v>
      </c>
      <c r="B157" s="11" t="s">
        <v>17</v>
      </c>
      <c r="C157" s="29">
        <f>D157+E157+F157+G157+H157+I157+J157</f>
        <v>438.4</v>
      </c>
      <c r="D157" s="28">
        <f>D158</f>
        <v>58</v>
      </c>
      <c r="E157" s="28">
        <f t="shared" si="60"/>
        <v>60.9</v>
      </c>
      <c r="F157" s="28">
        <f t="shared" si="60"/>
        <v>63.9</v>
      </c>
      <c r="G157" s="28">
        <f t="shared" si="60"/>
        <v>63.9</v>
      </c>
      <c r="H157" s="28">
        <f t="shared" si="60"/>
        <v>63.9</v>
      </c>
      <c r="I157" s="28">
        <f t="shared" si="60"/>
        <v>63.9</v>
      </c>
      <c r="J157" s="28">
        <f t="shared" si="60"/>
        <v>63.9</v>
      </c>
      <c r="K157" s="89"/>
      <c r="L157" s="151"/>
      <c r="M157" s="152"/>
      <c r="N157" s="152"/>
      <c r="O157" s="152"/>
      <c r="P157" s="152"/>
      <c r="Q157" s="152"/>
      <c r="R157" s="152"/>
      <c r="S157" s="152"/>
      <c r="T157" s="152"/>
    </row>
    <row r="158" spans="1:20" ht="48" thickBot="1">
      <c r="A158" s="95">
        <v>111</v>
      </c>
      <c r="B158" s="11" t="s">
        <v>45</v>
      </c>
      <c r="C158" s="29">
        <f>D158+E158+F158+G158+H158+I158+J158</f>
        <v>438.4</v>
      </c>
      <c r="D158" s="28">
        <v>58</v>
      </c>
      <c r="E158" s="28">
        <v>60.9</v>
      </c>
      <c r="F158" s="28">
        <v>63.9</v>
      </c>
      <c r="G158" s="28">
        <f>F158</f>
        <v>63.9</v>
      </c>
      <c r="H158" s="28">
        <f>G158</f>
        <v>63.9</v>
      </c>
      <c r="I158" s="28">
        <f>H158</f>
        <v>63.9</v>
      </c>
      <c r="J158" s="28">
        <f>I158</f>
        <v>63.9</v>
      </c>
      <c r="K158" s="89"/>
      <c r="L158" s="151"/>
      <c r="M158" s="152"/>
      <c r="N158" s="152"/>
      <c r="O158" s="152"/>
      <c r="P158" s="152"/>
      <c r="Q158" s="152"/>
      <c r="R158" s="152"/>
      <c r="S158" s="152"/>
      <c r="T158" s="152"/>
    </row>
    <row r="159" spans="1:20" ht="15.75">
      <c r="A159" s="181">
        <v>112</v>
      </c>
      <c r="B159" s="15" t="s">
        <v>30</v>
      </c>
      <c r="C159" s="187">
        <f>C161+C163</f>
        <v>1544</v>
      </c>
      <c r="D159" s="187">
        <f aca="true" t="shared" si="61" ref="D159:J159">D161+D163</f>
        <v>1052</v>
      </c>
      <c r="E159" s="187">
        <f t="shared" si="61"/>
        <v>492</v>
      </c>
      <c r="F159" s="187">
        <f t="shared" si="61"/>
        <v>0</v>
      </c>
      <c r="G159" s="187">
        <f t="shared" si="61"/>
        <v>0</v>
      </c>
      <c r="H159" s="187">
        <f t="shared" si="61"/>
        <v>0</v>
      </c>
      <c r="I159" s="187">
        <f t="shared" si="61"/>
        <v>0</v>
      </c>
      <c r="J159" s="187">
        <f t="shared" si="61"/>
        <v>0</v>
      </c>
      <c r="K159" s="179">
        <v>44.45</v>
      </c>
      <c r="L159" s="151"/>
      <c r="M159" s="152"/>
      <c r="N159" s="152"/>
      <c r="O159" s="152"/>
      <c r="P159" s="152"/>
      <c r="Q159" s="152"/>
      <c r="R159" s="152"/>
      <c r="S159" s="152"/>
      <c r="T159" s="152"/>
    </row>
    <row r="160" spans="1:20" ht="111" thickBot="1">
      <c r="A160" s="182"/>
      <c r="B160" s="11" t="s">
        <v>52</v>
      </c>
      <c r="C160" s="188"/>
      <c r="D160" s="188"/>
      <c r="E160" s="188"/>
      <c r="F160" s="188"/>
      <c r="G160" s="188"/>
      <c r="H160" s="188"/>
      <c r="I160" s="188"/>
      <c r="J160" s="188"/>
      <c r="K160" s="180"/>
      <c r="L160" s="151"/>
      <c r="M160" s="152"/>
      <c r="N160" s="152"/>
      <c r="O160" s="152"/>
      <c r="P160" s="152"/>
      <c r="Q160" s="152"/>
      <c r="R160" s="152"/>
      <c r="S160" s="152"/>
      <c r="T160" s="152"/>
    </row>
    <row r="161" spans="1:20" ht="16.5" thickBot="1">
      <c r="A161" s="95">
        <v>113</v>
      </c>
      <c r="B161" s="11" t="s">
        <v>16</v>
      </c>
      <c r="C161" s="29">
        <f>D161+E161+F161+G161+H161+I161+J161</f>
        <v>66.6</v>
      </c>
      <c r="D161" s="100">
        <v>66.6</v>
      </c>
      <c r="E161" s="28">
        <v>0</v>
      </c>
      <c r="F161" s="28">
        <v>0</v>
      </c>
      <c r="G161" s="28">
        <v>0</v>
      </c>
      <c r="H161" s="28">
        <v>0</v>
      </c>
      <c r="I161" s="28">
        <v>0</v>
      </c>
      <c r="J161" s="28">
        <v>0</v>
      </c>
      <c r="K161" s="89"/>
      <c r="L161" s="151"/>
      <c r="M161" s="152"/>
      <c r="N161" s="152"/>
      <c r="O161" s="152"/>
      <c r="P161" s="152"/>
      <c r="Q161" s="152"/>
      <c r="R161" s="152"/>
      <c r="S161" s="152"/>
      <c r="T161" s="152"/>
    </row>
    <row r="162" spans="1:20" ht="48" thickBot="1">
      <c r="A162" s="181">
        <v>114</v>
      </c>
      <c r="B162" s="11" t="s">
        <v>45</v>
      </c>
      <c r="C162" s="29">
        <f>D162+E162+F162+G162+H162+I162+J162</f>
        <v>66.6</v>
      </c>
      <c r="D162" s="100">
        <v>66.6</v>
      </c>
      <c r="E162" s="28">
        <v>0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89"/>
      <c r="L162" s="151"/>
      <c r="M162" s="152"/>
      <c r="N162" s="152"/>
      <c r="O162" s="152"/>
      <c r="P162" s="152"/>
      <c r="Q162" s="152"/>
      <c r="R162" s="152"/>
      <c r="S162" s="152"/>
      <c r="T162" s="152"/>
    </row>
    <row r="163" spans="1:20" ht="16.5" thickBot="1">
      <c r="A163" s="200"/>
      <c r="B163" s="11" t="s">
        <v>17</v>
      </c>
      <c r="C163" s="29">
        <f>D163+E163+F163+G163+H163+I163+J163</f>
        <v>1477.4</v>
      </c>
      <c r="D163" s="100">
        <f>D164</f>
        <v>985.4</v>
      </c>
      <c r="E163" s="28">
        <f aca="true" t="shared" si="62" ref="E163:J163">E164</f>
        <v>492</v>
      </c>
      <c r="F163" s="28">
        <f t="shared" si="62"/>
        <v>0</v>
      </c>
      <c r="G163" s="28">
        <f t="shared" si="62"/>
        <v>0</v>
      </c>
      <c r="H163" s="28">
        <f t="shared" si="62"/>
        <v>0</v>
      </c>
      <c r="I163" s="28">
        <f t="shared" si="62"/>
        <v>0</v>
      </c>
      <c r="J163" s="28">
        <f t="shared" si="62"/>
        <v>0</v>
      </c>
      <c r="K163" s="89"/>
      <c r="L163" s="151"/>
      <c r="M163" s="152"/>
      <c r="N163" s="152"/>
      <c r="O163" s="152"/>
      <c r="P163" s="152"/>
      <c r="Q163" s="152"/>
      <c r="R163" s="152"/>
      <c r="S163" s="152"/>
      <c r="T163" s="152"/>
    </row>
    <row r="164" spans="1:20" ht="48" thickBot="1">
      <c r="A164" s="95">
        <v>115</v>
      </c>
      <c r="B164" s="11" t="s">
        <v>45</v>
      </c>
      <c r="C164" s="29">
        <f>D164+E164+F164+G164+H164+I164+J164</f>
        <v>1477.4</v>
      </c>
      <c r="D164" s="100">
        <f>941+44.4</f>
        <v>985.4</v>
      </c>
      <c r="E164" s="28">
        <v>492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91"/>
      <c r="L164" s="151"/>
      <c r="M164" s="152"/>
      <c r="N164" s="152"/>
      <c r="O164" s="152"/>
      <c r="P164" s="152"/>
      <c r="Q164" s="152"/>
      <c r="R164" s="152"/>
      <c r="S164" s="152"/>
      <c r="T164" s="152"/>
    </row>
    <row r="165" spans="1:20" ht="111" thickBot="1">
      <c r="A165" s="95">
        <v>116</v>
      </c>
      <c r="B165" s="11" t="s">
        <v>66</v>
      </c>
      <c r="C165" s="29">
        <f>C166+C168</f>
        <v>47.7</v>
      </c>
      <c r="D165" s="29">
        <f aca="true" t="shared" si="63" ref="D165:J165">D166+D168</f>
        <v>47.7</v>
      </c>
      <c r="E165" s="29">
        <f t="shared" si="63"/>
        <v>0</v>
      </c>
      <c r="F165" s="29">
        <f t="shared" si="63"/>
        <v>0</v>
      </c>
      <c r="G165" s="29">
        <f t="shared" si="63"/>
        <v>0</v>
      </c>
      <c r="H165" s="29">
        <f t="shared" si="63"/>
        <v>0</v>
      </c>
      <c r="I165" s="29">
        <f t="shared" si="63"/>
        <v>0</v>
      </c>
      <c r="J165" s="29">
        <f t="shared" si="63"/>
        <v>0</v>
      </c>
      <c r="K165" s="89">
        <v>46.47</v>
      </c>
      <c r="L165" s="151"/>
      <c r="M165" s="152"/>
      <c r="N165" s="152"/>
      <c r="O165" s="152"/>
      <c r="P165" s="152"/>
      <c r="Q165" s="152"/>
      <c r="R165" s="152"/>
      <c r="S165" s="152"/>
      <c r="T165" s="152"/>
    </row>
    <row r="166" spans="1:20" ht="16.5" thickBot="1">
      <c r="A166" s="95">
        <v>117</v>
      </c>
      <c r="B166" s="11" t="s">
        <v>16</v>
      </c>
      <c r="C166" s="29">
        <f>D166+E166+F166+G166+H166+I166+J166</f>
        <v>0</v>
      </c>
      <c r="D166" s="28">
        <f>D167</f>
        <v>0</v>
      </c>
      <c r="E166" s="28">
        <f aca="true" t="shared" si="64" ref="E166:J166">E167</f>
        <v>0</v>
      </c>
      <c r="F166" s="28">
        <f t="shared" si="64"/>
        <v>0</v>
      </c>
      <c r="G166" s="28">
        <f t="shared" si="64"/>
        <v>0</v>
      </c>
      <c r="H166" s="28">
        <f t="shared" si="64"/>
        <v>0</v>
      </c>
      <c r="I166" s="28">
        <f t="shared" si="64"/>
        <v>0</v>
      </c>
      <c r="J166" s="28">
        <f t="shared" si="64"/>
        <v>0</v>
      </c>
      <c r="K166" s="89"/>
      <c r="L166" s="151"/>
      <c r="M166" s="152"/>
      <c r="N166" s="152"/>
      <c r="O166" s="152"/>
      <c r="P166" s="152"/>
      <c r="Q166" s="152"/>
      <c r="R166" s="152"/>
      <c r="S166" s="152"/>
      <c r="T166" s="152"/>
    </row>
    <row r="167" spans="1:20" ht="48" thickBot="1">
      <c r="A167" s="95">
        <v>118</v>
      </c>
      <c r="B167" s="11" t="s">
        <v>45</v>
      </c>
      <c r="C167" s="29">
        <f>D167+E167+F167+G167+H167+I167+J167</f>
        <v>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89"/>
      <c r="L167" s="151"/>
      <c r="M167" s="152"/>
      <c r="N167" s="152"/>
      <c r="O167" s="152"/>
      <c r="P167" s="152"/>
      <c r="Q167" s="152"/>
      <c r="R167" s="152"/>
      <c r="S167" s="152"/>
      <c r="T167" s="152"/>
    </row>
    <row r="168" spans="1:20" ht="16.5" thickBot="1">
      <c r="A168" s="95">
        <v>119</v>
      </c>
      <c r="B168" s="11" t="s">
        <v>17</v>
      </c>
      <c r="C168" s="29">
        <f>D168+E168+F168+G168+H168+I168+J168</f>
        <v>47.7</v>
      </c>
      <c r="D168" s="28">
        <f>D169</f>
        <v>47.7</v>
      </c>
      <c r="E168" s="28">
        <f aca="true" t="shared" si="65" ref="E168:J168">E169</f>
        <v>0</v>
      </c>
      <c r="F168" s="28">
        <f t="shared" si="65"/>
        <v>0</v>
      </c>
      <c r="G168" s="28">
        <f t="shared" si="65"/>
        <v>0</v>
      </c>
      <c r="H168" s="28">
        <f t="shared" si="65"/>
        <v>0</v>
      </c>
      <c r="I168" s="28">
        <f t="shared" si="65"/>
        <v>0</v>
      </c>
      <c r="J168" s="28">
        <f t="shared" si="65"/>
        <v>0</v>
      </c>
      <c r="K168" s="89"/>
      <c r="L168" s="151"/>
      <c r="M168" s="152"/>
      <c r="N168" s="152"/>
      <c r="O168" s="152"/>
      <c r="P168" s="152"/>
      <c r="Q168" s="152"/>
      <c r="R168" s="152"/>
      <c r="S168" s="152"/>
      <c r="T168" s="152"/>
    </row>
    <row r="169" spans="1:20" ht="48" thickBot="1">
      <c r="A169" s="95">
        <v>120</v>
      </c>
      <c r="B169" s="11" t="s">
        <v>45</v>
      </c>
      <c r="C169" s="29">
        <f>D169+E169+F169+G169+H169+I169+J169</f>
        <v>47.7</v>
      </c>
      <c r="D169" s="28">
        <v>47.7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89"/>
      <c r="L169" s="151"/>
      <c r="M169" s="152"/>
      <c r="N169" s="152"/>
      <c r="O169" s="152"/>
      <c r="P169" s="152"/>
      <c r="Q169" s="152"/>
      <c r="R169" s="152"/>
      <c r="S169" s="152"/>
      <c r="T169" s="152"/>
    </row>
    <row r="170" spans="1:20" ht="47.25" customHeight="1" thickBot="1">
      <c r="A170" s="95">
        <v>121</v>
      </c>
      <c r="B170" s="201" t="s">
        <v>57</v>
      </c>
      <c r="C170" s="202"/>
      <c r="D170" s="202"/>
      <c r="E170" s="202"/>
      <c r="F170" s="202"/>
      <c r="G170" s="202"/>
      <c r="H170" s="202"/>
      <c r="I170" s="202"/>
      <c r="J170" s="202"/>
      <c r="K170" s="203"/>
      <c r="L170" s="151"/>
      <c r="M170" s="152"/>
      <c r="N170" s="152"/>
      <c r="O170" s="152"/>
      <c r="P170" s="152"/>
      <c r="Q170" s="152"/>
      <c r="R170" s="152"/>
      <c r="S170" s="152"/>
      <c r="T170" s="152"/>
    </row>
    <row r="171" spans="1:20" ht="48" thickBot="1">
      <c r="A171" s="95">
        <v>122</v>
      </c>
      <c r="B171" s="11" t="s">
        <v>21</v>
      </c>
      <c r="C171" s="22">
        <f>C172+C174</f>
        <v>43797.5</v>
      </c>
      <c r="D171" s="22">
        <f>D172+D174</f>
        <v>8331.7</v>
      </c>
      <c r="E171" s="22">
        <f aca="true" t="shared" si="66" ref="E171:J171">E172+E174</f>
        <v>6133.5</v>
      </c>
      <c r="F171" s="22">
        <f t="shared" si="66"/>
        <v>6440.099999999999</v>
      </c>
      <c r="G171" s="22">
        <f t="shared" si="66"/>
        <v>6440.099999999999</v>
      </c>
      <c r="H171" s="22">
        <f t="shared" si="66"/>
        <v>6440.099999999999</v>
      </c>
      <c r="I171" s="22">
        <f t="shared" si="66"/>
        <v>6440.099999999999</v>
      </c>
      <c r="J171" s="22">
        <f t="shared" si="66"/>
        <v>6440.099999999999</v>
      </c>
      <c r="K171" s="89"/>
      <c r="L171" s="151"/>
      <c r="M171" s="152"/>
      <c r="N171" s="152"/>
      <c r="O171" s="152"/>
      <c r="P171" s="152"/>
      <c r="Q171" s="152"/>
      <c r="R171" s="152"/>
      <c r="S171" s="152"/>
      <c r="T171" s="152"/>
    </row>
    <row r="172" spans="1:20" ht="16.5" thickBot="1">
      <c r="A172" s="95">
        <v>123</v>
      </c>
      <c r="B172" s="11" t="s">
        <v>16</v>
      </c>
      <c r="C172" s="22">
        <f>C186</f>
        <v>31768.800000000003</v>
      </c>
      <c r="D172" s="23">
        <f>D186+D195+D200</f>
        <v>5446</v>
      </c>
      <c r="E172" s="23">
        <f aca="true" t="shared" si="67" ref="D172:J173">E186</f>
        <v>4410.9</v>
      </c>
      <c r="F172" s="23">
        <f t="shared" si="67"/>
        <v>4631.4</v>
      </c>
      <c r="G172" s="23">
        <f t="shared" si="67"/>
        <v>4631.4</v>
      </c>
      <c r="H172" s="23">
        <f t="shared" si="67"/>
        <v>4631.4</v>
      </c>
      <c r="I172" s="23">
        <f t="shared" si="67"/>
        <v>4631.4</v>
      </c>
      <c r="J172" s="23">
        <f t="shared" si="67"/>
        <v>4631.4</v>
      </c>
      <c r="K172" s="89"/>
      <c r="L172" s="151"/>
      <c r="M172" s="152"/>
      <c r="N172" s="152"/>
      <c r="O172" s="152"/>
      <c r="P172" s="152"/>
      <c r="Q172" s="152"/>
      <c r="R172" s="152"/>
      <c r="S172" s="152"/>
      <c r="T172" s="152"/>
    </row>
    <row r="173" spans="1:20" ht="48" thickBot="1">
      <c r="A173" s="95">
        <v>124</v>
      </c>
      <c r="B173" s="11" t="s">
        <v>45</v>
      </c>
      <c r="C173" s="22">
        <f>C187</f>
        <v>20262.100000000002</v>
      </c>
      <c r="D173" s="23">
        <f t="shared" si="67"/>
        <v>2679.3</v>
      </c>
      <c r="E173" s="23">
        <f t="shared" si="67"/>
        <v>2813.3</v>
      </c>
      <c r="F173" s="23">
        <f t="shared" si="67"/>
        <v>2953.9</v>
      </c>
      <c r="G173" s="23">
        <f t="shared" si="67"/>
        <v>2953.9</v>
      </c>
      <c r="H173" s="23">
        <f t="shared" si="67"/>
        <v>2953.9</v>
      </c>
      <c r="I173" s="23">
        <f t="shared" si="67"/>
        <v>2953.9</v>
      </c>
      <c r="J173" s="23">
        <f t="shared" si="67"/>
        <v>2953.9</v>
      </c>
      <c r="K173" s="89"/>
      <c r="L173" s="151"/>
      <c r="M173" s="152"/>
      <c r="N173" s="152"/>
      <c r="O173" s="152"/>
      <c r="P173" s="152"/>
      <c r="Q173" s="152"/>
      <c r="R173" s="152"/>
      <c r="S173" s="152"/>
      <c r="T173" s="152"/>
    </row>
    <row r="174" spans="1:20" ht="16.5" thickBot="1">
      <c r="A174" s="95">
        <v>125</v>
      </c>
      <c r="B174" s="11" t="s">
        <v>17</v>
      </c>
      <c r="C174" s="22">
        <f>C188+C192</f>
        <v>12028.7</v>
      </c>
      <c r="D174" s="25">
        <f>D188+D192+D197+D202</f>
        <v>2885.7</v>
      </c>
      <c r="E174" s="25">
        <f aca="true" t="shared" si="68" ref="E174:J174">E188+E192+E197</f>
        <v>1722.6</v>
      </c>
      <c r="F174" s="25">
        <f t="shared" si="68"/>
        <v>1808.6999999999998</v>
      </c>
      <c r="G174" s="25">
        <f t="shared" si="68"/>
        <v>1808.6999999999998</v>
      </c>
      <c r="H174" s="25">
        <f t="shared" si="68"/>
        <v>1808.6999999999998</v>
      </c>
      <c r="I174" s="25">
        <f t="shared" si="68"/>
        <v>1808.6999999999998</v>
      </c>
      <c r="J174" s="25">
        <f t="shared" si="68"/>
        <v>1808.6999999999998</v>
      </c>
      <c r="K174" s="89"/>
      <c r="L174" s="151"/>
      <c r="M174" s="152"/>
      <c r="N174" s="152"/>
      <c r="O174" s="152"/>
      <c r="P174" s="152"/>
      <c r="Q174" s="152"/>
      <c r="R174" s="152"/>
      <c r="S174" s="152"/>
      <c r="T174" s="152"/>
    </row>
    <row r="175" spans="1:20" ht="48" thickBot="1">
      <c r="A175" s="95">
        <v>126</v>
      </c>
      <c r="B175" s="11" t="s">
        <v>45</v>
      </c>
      <c r="C175" s="22">
        <f>C189+C193</f>
        <v>9979.699999999999</v>
      </c>
      <c r="D175" s="25">
        <f aca="true" t="shared" si="69" ref="D175:J175">D189+D193</f>
        <v>1319.6</v>
      </c>
      <c r="E175" s="23">
        <f t="shared" si="69"/>
        <v>1385.6</v>
      </c>
      <c r="F175" s="23">
        <f t="shared" si="69"/>
        <v>1454.9</v>
      </c>
      <c r="G175" s="23">
        <f t="shared" si="69"/>
        <v>1454.9</v>
      </c>
      <c r="H175" s="23">
        <f t="shared" si="69"/>
        <v>1454.9</v>
      </c>
      <c r="I175" s="23">
        <f t="shared" si="69"/>
        <v>1454.9</v>
      </c>
      <c r="J175" s="23">
        <f t="shared" si="69"/>
        <v>1454.9</v>
      </c>
      <c r="K175" s="89"/>
      <c r="L175" s="151"/>
      <c r="M175" s="152"/>
      <c r="N175" s="152"/>
      <c r="O175" s="152"/>
      <c r="P175" s="152"/>
      <c r="Q175" s="152"/>
      <c r="R175" s="152"/>
      <c r="S175" s="152"/>
      <c r="T175" s="152"/>
    </row>
    <row r="176" spans="1:20" ht="16.5" customHeight="1" hidden="1" thickBot="1">
      <c r="A176" s="95"/>
      <c r="B176" s="11" t="s">
        <v>18</v>
      </c>
      <c r="C176" s="23"/>
      <c r="D176" s="23"/>
      <c r="E176" s="23"/>
      <c r="F176" s="23"/>
      <c r="G176" s="23"/>
      <c r="H176" s="23"/>
      <c r="I176" s="23"/>
      <c r="J176" s="23"/>
      <c r="K176" s="89"/>
      <c r="L176" s="151"/>
      <c r="M176" s="152"/>
      <c r="N176" s="152"/>
      <c r="O176" s="152"/>
      <c r="P176" s="152"/>
      <c r="Q176" s="152"/>
      <c r="R176" s="152"/>
      <c r="S176" s="152"/>
      <c r="T176" s="152"/>
    </row>
    <row r="177" spans="1:20" ht="16.5" customHeight="1" hidden="1" thickBot="1">
      <c r="A177" s="95"/>
      <c r="B177" s="11" t="s">
        <v>17</v>
      </c>
      <c r="C177" s="23"/>
      <c r="D177" s="23"/>
      <c r="E177" s="23"/>
      <c r="F177" s="23"/>
      <c r="G177" s="23"/>
      <c r="H177" s="23"/>
      <c r="I177" s="23"/>
      <c r="J177" s="23"/>
      <c r="K177" s="89"/>
      <c r="L177" s="151"/>
      <c r="M177" s="152"/>
      <c r="N177" s="152"/>
      <c r="O177" s="152"/>
      <c r="P177" s="152"/>
      <c r="Q177" s="152"/>
      <c r="R177" s="152"/>
      <c r="S177" s="152"/>
      <c r="T177" s="152"/>
    </row>
    <row r="178" spans="1:20" ht="32.25" customHeight="1" hidden="1" thickBot="1">
      <c r="A178" s="95"/>
      <c r="B178" s="11" t="s">
        <v>19</v>
      </c>
      <c r="C178" s="23"/>
      <c r="D178" s="23"/>
      <c r="E178" s="23"/>
      <c r="F178" s="23"/>
      <c r="G178" s="23"/>
      <c r="H178" s="23"/>
      <c r="I178" s="23"/>
      <c r="J178" s="23"/>
      <c r="K178" s="89"/>
      <c r="L178" s="151"/>
      <c r="M178" s="152"/>
      <c r="N178" s="152"/>
      <c r="O178" s="152"/>
      <c r="P178" s="152"/>
      <c r="Q178" s="152"/>
      <c r="R178" s="152"/>
      <c r="S178" s="152"/>
      <c r="T178" s="152"/>
    </row>
    <row r="179" spans="1:20" ht="15.75" customHeight="1" hidden="1">
      <c r="A179" s="181"/>
      <c r="B179" s="15" t="s">
        <v>31</v>
      </c>
      <c r="C179" s="189"/>
      <c r="D179" s="189"/>
      <c r="E179" s="189"/>
      <c r="F179" s="189"/>
      <c r="G179" s="189"/>
      <c r="H179" s="189"/>
      <c r="I179" s="189"/>
      <c r="J179" s="189"/>
      <c r="K179" s="179"/>
      <c r="L179" s="151"/>
      <c r="M179" s="152"/>
      <c r="N179" s="152"/>
      <c r="O179" s="152"/>
      <c r="P179" s="152"/>
      <c r="Q179" s="152"/>
      <c r="R179" s="152"/>
      <c r="S179" s="152"/>
      <c r="T179" s="152"/>
    </row>
    <row r="180" spans="1:20" ht="79.5" customHeight="1" hidden="1" thickBot="1">
      <c r="A180" s="182"/>
      <c r="B180" s="24" t="s">
        <v>32</v>
      </c>
      <c r="C180" s="190"/>
      <c r="D180" s="190"/>
      <c r="E180" s="190"/>
      <c r="F180" s="190"/>
      <c r="G180" s="190"/>
      <c r="H180" s="190"/>
      <c r="I180" s="190"/>
      <c r="J180" s="190"/>
      <c r="K180" s="180"/>
      <c r="L180" s="151"/>
      <c r="M180" s="152"/>
      <c r="N180" s="152"/>
      <c r="O180" s="152"/>
      <c r="P180" s="152"/>
      <c r="Q180" s="152"/>
      <c r="R180" s="152"/>
      <c r="S180" s="152"/>
      <c r="T180" s="152"/>
    </row>
    <row r="181" spans="1:20" ht="16.5" customHeight="1" hidden="1" thickBot="1">
      <c r="A181" s="95"/>
      <c r="B181" s="11" t="s">
        <v>16</v>
      </c>
      <c r="C181" s="23"/>
      <c r="D181" s="23"/>
      <c r="E181" s="23"/>
      <c r="F181" s="23"/>
      <c r="G181" s="23"/>
      <c r="H181" s="23"/>
      <c r="I181" s="23"/>
      <c r="J181" s="23"/>
      <c r="K181" s="89"/>
      <c r="L181" s="151"/>
      <c r="M181" s="152"/>
      <c r="N181" s="152"/>
      <c r="O181" s="152"/>
      <c r="P181" s="152"/>
      <c r="Q181" s="152"/>
      <c r="R181" s="152"/>
      <c r="S181" s="152"/>
      <c r="T181" s="152"/>
    </row>
    <row r="182" spans="1:20" ht="48" customHeight="1" hidden="1" thickBot="1">
      <c r="A182" s="95"/>
      <c r="B182" s="11" t="s">
        <v>45</v>
      </c>
      <c r="C182" s="23"/>
      <c r="D182" s="23"/>
      <c r="E182" s="23"/>
      <c r="F182" s="23"/>
      <c r="G182" s="23"/>
      <c r="H182" s="23"/>
      <c r="I182" s="23"/>
      <c r="J182" s="23"/>
      <c r="K182" s="89"/>
      <c r="L182" s="151"/>
      <c r="M182" s="152"/>
      <c r="N182" s="152"/>
      <c r="O182" s="152"/>
      <c r="P182" s="152"/>
      <c r="Q182" s="152"/>
      <c r="R182" s="152"/>
      <c r="S182" s="152"/>
      <c r="T182" s="152"/>
    </row>
    <row r="183" spans="1:20" ht="16.5" customHeight="1" hidden="1" thickBot="1">
      <c r="A183" s="95"/>
      <c r="B183" s="11" t="s">
        <v>17</v>
      </c>
      <c r="C183" s="23"/>
      <c r="D183" s="23"/>
      <c r="E183" s="23"/>
      <c r="F183" s="23"/>
      <c r="G183" s="23"/>
      <c r="H183" s="23"/>
      <c r="I183" s="23"/>
      <c r="J183" s="23"/>
      <c r="K183" s="89"/>
      <c r="L183" s="151"/>
      <c r="M183" s="152"/>
      <c r="N183" s="152"/>
      <c r="O183" s="152"/>
      <c r="P183" s="152"/>
      <c r="Q183" s="152"/>
      <c r="R183" s="152"/>
      <c r="S183" s="152"/>
      <c r="T183" s="152"/>
    </row>
    <row r="184" spans="1:20" ht="48" customHeight="1" hidden="1" thickBot="1">
      <c r="A184" s="95"/>
      <c r="B184" s="11" t="s">
        <v>45</v>
      </c>
      <c r="C184" s="23"/>
      <c r="D184" s="23"/>
      <c r="E184" s="23"/>
      <c r="F184" s="23"/>
      <c r="G184" s="23"/>
      <c r="H184" s="23"/>
      <c r="I184" s="23"/>
      <c r="J184" s="23"/>
      <c r="K184" s="89"/>
      <c r="L184" s="151"/>
      <c r="M184" s="152"/>
      <c r="N184" s="152"/>
      <c r="O184" s="152"/>
      <c r="P184" s="152"/>
      <c r="Q184" s="152"/>
      <c r="R184" s="152"/>
      <c r="S184" s="152"/>
      <c r="T184" s="152"/>
    </row>
    <row r="185" spans="1:20" ht="63.75" thickBot="1">
      <c r="A185" s="95">
        <v>127</v>
      </c>
      <c r="B185" s="11" t="s">
        <v>56</v>
      </c>
      <c r="C185" s="22">
        <f>C186+C188</f>
        <v>43797.5</v>
      </c>
      <c r="D185" s="22">
        <f aca="true" t="shared" si="70" ref="D185:J185">D186+D188</f>
        <v>5791.5</v>
      </c>
      <c r="E185" s="22">
        <f t="shared" si="70"/>
        <v>6081</v>
      </c>
      <c r="F185" s="22">
        <f t="shared" si="70"/>
        <v>6385</v>
      </c>
      <c r="G185" s="22">
        <f t="shared" si="70"/>
        <v>6385</v>
      </c>
      <c r="H185" s="22">
        <f t="shared" si="70"/>
        <v>6385</v>
      </c>
      <c r="I185" s="22">
        <f t="shared" si="70"/>
        <v>6385</v>
      </c>
      <c r="J185" s="22">
        <f t="shared" si="70"/>
        <v>6385</v>
      </c>
      <c r="K185" s="89">
        <v>50.51</v>
      </c>
      <c r="L185" s="151"/>
      <c r="M185" s="152"/>
      <c r="N185" s="152"/>
      <c r="O185" s="152"/>
      <c r="P185" s="152"/>
      <c r="Q185" s="152"/>
      <c r="R185" s="152"/>
      <c r="S185" s="152"/>
      <c r="T185" s="152"/>
    </row>
    <row r="186" spans="1:20" ht="16.5" thickBot="1">
      <c r="A186" s="95">
        <v>128</v>
      </c>
      <c r="B186" s="11" t="s">
        <v>16</v>
      </c>
      <c r="C186" s="22">
        <f>D186+E186+F186+G186+H186+I186+J186</f>
        <v>31768.800000000003</v>
      </c>
      <c r="D186" s="23">
        <v>4200.9</v>
      </c>
      <c r="E186" s="23">
        <v>4410.9</v>
      </c>
      <c r="F186" s="23">
        <v>4631.4</v>
      </c>
      <c r="G186" s="23">
        <f>F186</f>
        <v>4631.4</v>
      </c>
      <c r="H186" s="23">
        <f aca="true" t="shared" si="71" ref="H186:J187">G186</f>
        <v>4631.4</v>
      </c>
      <c r="I186" s="23">
        <f t="shared" si="71"/>
        <v>4631.4</v>
      </c>
      <c r="J186" s="23">
        <f t="shared" si="71"/>
        <v>4631.4</v>
      </c>
      <c r="K186" s="89"/>
      <c r="L186" s="151"/>
      <c r="M186" s="152"/>
      <c r="N186" s="152"/>
      <c r="O186" s="152"/>
      <c r="P186" s="152"/>
      <c r="Q186" s="152"/>
      <c r="R186" s="152"/>
      <c r="S186" s="152"/>
      <c r="T186" s="152"/>
    </row>
    <row r="187" spans="1:20" ht="53.25" customHeight="1" thickBot="1">
      <c r="A187" s="95">
        <v>129</v>
      </c>
      <c r="B187" s="11" t="s">
        <v>45</v>
      </c>
      <c r="C187" s="22">
        <f>D187+E187+F187+G187+H187+I187+J187</f>
        <v>20262.100000000002</v>
      </c>
      <c r="D187" s="23">
        <v>2679.3</v>
      </c>
      <c r="E187" s="23">
        <v>2813.3</v>
      </c>
      <c r="F187" s="23">
        <v>2953.9</v>
      </c>
      <c r="G187" s="23">
        <f>F187</f>
        <v>2953.9</v>
      </c>
      <c r="H187" s="23">
        <f t="shared" si="71"/>
        <v>2953.9</v>
      </c>
      <c r="I187" s="23">
        <f t="shared" si="71"/>
        <v>2953.9</v>
      </c>
      <c r="J187" s="23">
        <f t="shared" si="71"/>
        <v>2953.9</v>
      </c>
      <c r="K187" s="89"/>
      <c r="L187" s="151"/>
      <c r="M187" s="152"/>
      <c r="N187" s="152"/>
      <c r="O187" s="152"/>
      <c r="P187" s="152"/>
      <c r="Q187" s="152"/>
      <c r="R187" s="152"/>
      <c r="S187" s="152"/>
      <c r="T187" s="152"/>
    </row>
    <row r="188" spans="1:20" ht="16.5" thickBot="1">
      <c r="A188" s="95">
        <v>130</v>
      </c>
      <c r="B188" s="11" t="s">
        <v>25</v>
      </c>
      <c r="C188" s="22">
        <f>D188+E188+F188+G188+H188+I188+J188</f>
        <v>12028.7</v>
      </c>
      <c r="D188" s="23">
        <v>1590.6</v>
      </c>
      <c r="E188" s="23">
        <v>1670.1</v>
      </c>
      <c r="F188" s="23">
        <v>1753.6</v>
      </c>
      <c r="G188" s="23">
        <f>F188</f>
        <v>1753.6</v>
      </c>
      <c r="H188" s="23">
        <f aca="true" t="shared" si="72" ref="H188:J189">G188</f>
        <v>1753.6</v>
      </c>
      <c r="I188" s="23">
        <f t="shared" si="72"/>
        <v>1753.6</v>
      </c>
      <c r="J188" s="23">
        <f t="shared" si="72"/>
        <v>1753.6</v>
      </c>
      <c r="K188" s="89"/>
      <c r="L188" s="151"/>
      <c r="M188" s="152"/>
      <c r="N188" s="152"/>
      <c r="O188" s="152"/>
      <c r="P188" s="152"/>
      <c r="Q188" s="152"/>
      <c r="R188" s="152"/>
      <c r="S188" s="152"/>
      <c r="T188" s="152"/>
    </row>
    <row r="189" spans="1:20" ht="53.25" customHeight="1" thickBot="1">
      <c r="A189" s="95">
        <v>131</v>
      </c>
      <c r="B189" s="11" t="s">
        <v>45</v>
      </c>
      <c r="C189" s="22">
        <f>D189+E189+F189+G189+H189+I189+J189</f>
        <v>9979.699999999999</v>
      </c>
      <c r="D189" s="23">
        <v>1319.6</v>
      </c>
      <c r="E189" s="23">
        <v>1385.6</v>
      </c>
      <c r="F189" s="23">
        <v>1454.9</v>
      </c>
      <c r="G189" s="23">
        <f>F189</f>
        <v>1454.9</v>
      </c>
      <c r="H189" s="23">
        <f t="shared" si="72"/>
        <v>1454.9</v>
      </c>
      <c r="I189" s="23">
        <f t="shared" si="72"/>
        <v>1454.9</v>
      </c>
      <c r="J189" s="23">
        <f t="shared" si="72"/>
        <v>1454.9</v>
      </c>
      <c r="K189" s="89"/>
      <c r="L189" s="151"/>
      <c r="M189" s="152"/>
      <c r="N189" s="152"/>
      <c r="O189" s="152"/>
      <c r="P189" s="152"/>
      <c r="Q189" s="152"/>
      <c r="R189" s="152"/>
      <c r="S189" s="152"/>
      <c r="T189" s="152"/>
    </row>
    <row r="190" spans="1:20" ht="15.75">
      <c r="A190" s="181">
        <v>132</v>
      </c>
      <c r="B190" s="15" t="s">
        <v>29</v>
      </c>
      <c r="C190" s="189">
        <v>0</v>
      </c>
      <c r="D190" s="189">
        <v>0</v>
      </c>
      <c r="E190" s="189">
        <v>0</v>
      </c>
      <c r="F190" s="189">
        <v>0</v>
      </c>
      <c r="G190" s="189">
        <v>0</v>
      </c>
      <c r="H190" s="189">
        <v>0</v>
      </c>
      <c r="I190" s="189">
        <v>0</v>
      </c>
      <c r="J190" s="189">
        <v>0</v>
      </c>
      <c r="K190" s="179">
        <v>50.51</v>
      </c>
      <c r="L190" s="151"/>
      <c r="M190" s="152"/>
      <c r="N190" s="152"/>
      <c r="O190" s="152"/>
      <c r="P190" s="152"/>
      <c r="Q190" s="152"/>
      <c r="R190" s="152"/>
      <c r="S190" s="152"/>
      <c r="T190" s="152"/>
    </row>
    <row r="191" spans="1:20" ht="63.75" thickBot="1">
      <c r="A191" s="182"/>
      <c r="B191" s="11" t="s">
        <v>33</v>
      </c>
      <c r="C191" s="190"/>
      <c r="D191" s="190"/>
      <c r="E191" s="190"/>
      <c r="F191" s="190"/>
      <c r="G191" s="190"/>
      <c r="H191" s="190"/>
      <c r="I191" s="190"/>
      <c r="J191" s="190"/>
      <c r="K191" s="184"/>
      <c r="L191" s="151"/>
      <c r="M191" s="152"/>
      <c r="N191" s="152"/>
      <c r="O191" s="152"/>
      <c r="P191" s="152"/>
      <c r="Q191" s="152"/>
      <c r="R191" s="152"/>
      <c r="S191" s="152"/>
      <c r="T191" s="152"/>
    </row>
    <row r="192" spans="1:20" ht="16.5" thickBot="1">
      <c r="A192" s="95">
        <v>133</v>
      </c>
      <c r="B192" s="11" t="s">
        <v>17</v>
      </c>
      <c r="C192" s="23">
        <v>0</v>
      </c>
      <c r="D192" s="23">
        <v>0</v>
      </c>
      <c r="E192" s="23">
        <v>0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  <c r="K192" s="89"/>
      <c r="L192" s="151"/>
      <c r="M192" s="152"/>
      <c r="N192" s="152"/>
      <c r="O192" s="152"/>
      <c r="P192" s="152"/>
      <c r="Q192" s="152"/>
      <c r="R192" s="152"/>
      <c r="S192" s="152"/>
      <c r="T192" s="152"/>
    </row>
    <row r="193" spans="1:20" ht="48" thickBot="1">
      <c r="A193" s="95">
        <v>134</v>
      </c>
      <c r="B193" s="11" t="s">
        <v>45</v>
      </c>
      <c r="C193" s="23">
        <v>0</v>
      </c>
      <c r="D193" s="23">
        <v>0</v>
      </c>
      <c r="E193" s="23">
        <v>0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89"/>
      <c r="L193" s="151"/>
      <c r="M193" s="152"/>
      <c r="N193" s="152"/>
      <c r="O193" s="152"/>
      <c r="P193" s="152"/>
      <c r="Q193" s="152"/>
      <c r="R193" s="152"/>
      <c r="S193" s="152"/>
      <c r="T193" s="152"/>
    </row>
    <row r="194" spans="1:20" ht="57.75" customHeight="1" thickBot="1">
      <c r="A194" s="95">
        <v>135</v>
      </c>
      <c r="B194" s="11" t="s">
        <v>67</v>
      </c>
      <c r="C194" s="19">
        <f>C195+C197</f>
        <v>378.00000000000006</v>
      </c>
      <c r="D194" s="19">
        <f aca="true" t="shared" si="73" ref="D194:J194">D195+D197</f>
        <v>50</v>
      </c>
      <c r="E194" s="19">
        <f t="shared" si="73"/>
        <v>52.5</v>
      </c>
      <c r="F194" s="19">
        <f t="shared" si="73"/>
        <v>55.1</v>
      </c>
      <c r="G194" s="19">
        <f t="shared" si="73"/>
        <v>55.1</v>
      </c>
      <c r="H194" s="19">
        <f t="shared" si="73"/>
        <v>55.1</v>
      </c>
      <c r="I194" s="19">
        <f t="shared" si="73"/>
        <v>55.1</v>
      </c>
      <c r="J194" s="19">
        <f t="shared" si="73"/>
        <v>55.1</v>
      </c>
      <c r="K194" s="179">
        <v>50.51</v>
      </c>
      <c r="L194" s="151"/>
      <c r="M194" s="152"/>
      <c r="N194" s="152"/>
      <c r="O194" s="152"/>
      <c r="P194" s="152"/>
      <c r="Q194" s="152"/>
      <c r="R194" s="152"/>
      <c r="S194" s="152"/>
      <c r="T194" s="152"/>
    </row>
    <row r="195" spans="1:20" ht="16.5" thickBot="1">
      <c r="A195" s="95">
        <v>136</v>
      </c>
      <c r="B195" s="11" t="s">
        <v>16</v>
      </c>
      <c r="C195" s="16">
        <f>D195+E195+F195+G195+H195+I195+J195</f>
        <v>0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84"/>
      <c r="L195" s="151"/>
      <c r="M195" s="152"/>
      <c r="N195" s="152"/>
      <c r="O195" s="152"/>
      <c r="P195" s="152"/>
      <c r="Q195" s="152"/>
      <c r="R195" s="152"/>
      <c r="S195" s="152"/>
      <c r="T195" s="152"/>
    </row>
    <row r="196" spans="1:20" ht="48" thickBot="1">
      <c r="A196" s="95">
        <v>137</v>
      </c>
      <c r="B196" s="11" t="s">
        <v>45</v>
      </c>
      <c r="C196" s="16">
        <f>D196+E196+F196+G196+H196+I196+J196</f>
        <v>0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89"/>
      <c r="L196" s="151"/>
      <c r="M196" s="152"/>
      <c r="N196" s="152"/>
      <c r="O196" s="152"/>
      <c r="P196" s="152"/>
      <c r="Q196" s="152"/>
      <c r="R196" s="152"/>
      <c r="S196" s="152"/>
      <c r="T196" s="152"/>
    </row>
    <row r="197" spans="1:20" ht="16.5" thickBot="1">
      <c r="A197" s="95">
        <v>138</v>
      </c>
      <c r="B197" s="11" t="s">
        <v>17</v>
      </c>
      <c r="C197" s="16">
        <f>D197+E197+F197+G197+H197+I197+J197</f>
        <v>378.00000000000006</v>
      </c>
      <c r="D197" s="16">
        <v>50</v>
      </c>
      <c r="E197" s="16">
        <v>52.5</v>
      </c>
      <c r="F197" s="16">
        <v>55.1</v>
      </c>
      <c r="G197" s="16">
        <f>F197</f>
        <v>55.1</v>
      </c>
      <c r="H197" s="16">
        <f>G197</f>
        <v>55.1</v>
      </c>
      <c r="I197" s="16">
        <f>H197</f>
        <v>55.1</v>
      </c>
      <c r="J197" s="16">
        <f>I197</f>
        <v>55.1</v>
      </c>
      <c r="K197" s="89"/>
      <c r="L197" s="151"/>
      <c r="M197" s="152"/>
      <c r="N197" s="152"/>
      <c r="O197" s="152"/>
      <c r="P197" s="152"/>
      <c r="Q197" s="152"/>
      <c r="R197" s="152"/>
      <c r="S197" s="152"/>
      <c r="T197" s="152"/>
    </row>
    <row r="198" spans="1:20" ht="48" thickBot="1">
      <c r="A198" s="95">
        <v>139</v>
      </c>
      <c r="B198" s="11" t="s">
        <v>45</v>
      </c>
      <c r="C198" s="16">
        <f>D198+E198+F198+G198+H198+I198+J198</f>
        <v>0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89"/>
      <c r="L198" s="151"/>
      <c r="M198" s="152"/>
      <c r="N198" s="152"/>
      <c r="O198" s="152"/>
      <c r="P198" s="152"/>
      <c r="Q198" s="152"/>
      <c r="R198" s="152"/>
      <c r="S198" s="152"/>
      <c r="T198" s="152"/>
    </row>
    <row r="199" spans="1:20" ht="177.75" customHeight="1" thickBot="1">
      <c r="A199" s="95">
        <v>140</v>
      </c>
      <c r="B199" s="115" t="s">
        <v>112</v>
      </c>
      <c r="C199" s="19">
        <f aca="true" t="shared" si="74" ref="C199:J199">C200+C202</f>
        <v>2490.2</v>
      </c>
      <c r="D199" s="19">
        <f t="shared" si="74"/>
        <v>2490.2</v>
      </c>
      <c r="E199" s="19">
        <f t="shared" si="74"/>
        <v>0</v>
      </c>
      <c r="F199" s="19">
        <f t="shared" si="74"/>
        <v>0</v>
      </c>
      <c r="G199" s="19">
        <f t="shared" si="74"/>
        <v>0</v>
      </c>
      <c r="H199" s="19">
        <f t="shared" si="74"/>
        <v>0</v>
      </c>
      <c r="I199" s="19">
        <f t="shared" si="74"/>
        <v>0</v>
      </c>
      <c r="J199" s="19">
        <f t="shared" si="74"/>
        <v>0</v>
      </c>
      <c r="K199" s="92">
        <v>52.53</v>
      </c>
      <c r="L199" s="35"/>
      <c r="M199" s="36"/>
      <c r="N199" s="36"/>
      <c r="O199" s="36"/>
      <c r="P199" s="36"/>
      <c r="Q199" s="36"/>
      <c r="R199" s="36"/>
      <c r="S199" s="36"/>
      <c r="T199" s="36"/>
    </row>
    <row r="200" spans="1:20" ht="16.5" thickBot="1">
      <c r="A200" s="95">
        <v>141</v>
      </c>
      <c r="B200" s="11" t="s">
        <v>16</v>
      </c>
      <c r="C200" s="16">
        <f>D200+E200+F200+G200+H200+I200+J200</f>
        <v>1245.1</v>
      </c>
      <c r="D200" s="52">
        <v>1245.1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89"/>
      <c r="L200" s="151"/>
      <c r="M200" s="152"/>
      <c r="N200" s="152"/>
      <c r="O200" s="152"/>
      <c r="P200" s="152"/>
      <c r="Q200" s="152"/>
      <c r="R200" s="152"/>
      <c r="S200" s="152"/>
      <c r="T200" s="152"/>
    </row>
    <row r="201" spans="1:20" ht="32.25" thickBot="1">
      <c r="A201" s="95">
        <v>142</v>
      </c>
      <c r="B201" s="11" t="s">
        <v>85</v>
      </c>
      <c r="C201" s="16">
        <f>D201+E201+F201+G201+H201+I201+J201</f>
        <v>1245.1</v>
      </c>
      <c r="D201" s="52">
        <v>1245.1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89"/>
      <c r="L201" s="151"/>
      <c r="M201" s="152"/>
      <c r="N201" s="152"/>
      <c r="O201" s="152"/>
      <c r="P201" s="152"/>
      <c r="Q201" s="152"/>
      <c r="R201" s="152"/>
      <c r="S201" s="152"/>
      <c r="T201" s="152"/>
    </row>
    <row r="202" spans="1:20" ht="16.5" thickBot="1">
      <c r="A202" s="95">
        <v>143</v>
      </c>
      <c r="B202" s="11" t="s">
        <v>17</v>
      </c>
      <c r="C202" s="16">
        <f>D202+E202+F202+G202+H202+I202+J202</f>
        <v>1245.1</v>
      </c>
      <c r="D202" s="52">
        <v>1245.1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89"/>
      <c r="L202" s="151"/>
      <c r="M202" s="152"/>
      <c r="N202" s="152"/>
      <c r="O202" s="152"/>
      <c r="P202" s="152"/>
      <c r="Q202" s="152"/>
      <c r="R202" s="152"/>
      <c r="S202" s="152"/>
      <c r="T202" s="152"/>
    </row>
    <row r="203" spans="1:20" ht="32.25" thickBot="1">
      <c r="A203" s="95">
        <v>144</v>
      </c>
      <c r="B203" s="11" t="s">
        <v>86</v>
      </c>
      <c r="C203" s="16">
        <f>D203+E203+F203+G203+H203+I203+J203</f>
        <v>1245.1</v>
      </c>
      <c r="D203" s="16">
        <v>1245.1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89"/>
      <c r="L203" s="151"/>
      <c r="M203" s="152"/>
      <c r="N203" s="152"/>
      <c r="O203" s="152"/>
      <c r="P203" s="152"/>
      <c r="Q203" s="152"/>
      <c r="R203" s="152"/>
      <c r="S203" s="152"/>
      <c r="T203" s="152"/>
    </row>
    <row r="204" spans="1:20" ht="31.5" customHeight="1" thickBot="1">
      <c r="A204" s="95">
        <v>145</v>
      </c>
      <c r="B204" s="191" t="s">
        <v>35</v>
      </c>
      <c r="C204" s="192"/>
      <c r="D204" s="192"/>
      <c r="E204" s="192"/>
      <c r="F204" s="192"/>
      <c r="G204" s="192"/>
      <c r="H204" s="192"/>
      <c r="I204" s="192"/>
      <c r="J204" s="192"/>
      <c r="K204" s="193"/>
      <c r="L204" s="151"/>
      <c r="M204" s="152"/>
      <c r="N204" s="152"/>
      <c r="O204" s="152"/>
      <c r="P204" s="152"/>
      <c r="Q204" s="152"/>
      <c r="R204" s="152"/>
      <c r="S204" s="152"/>
      <c r="T204" s="152"/>
    </row>
    <row r="205" spans="1:20" ht="48" thickBot="1">
      <c r="A205" s="95">
        <v>146</v>
      </c>
      <c r="B205" s="11" t="s">
        <v>21</v>
      </c>
      <c r="C205" s="19">
        <f>C206+C208</f>
        <v>1621.4999999999998</v>
      </c>
      <c r="D205" s="19">
        <f aca="true" t="shared" si="75" ref="D205:J205">D206+D208</f>
        <v>164.4</v>
      </c>
      <c r="E205" s="19">
        <f t="shared" si="75"/>
        <v>172.6</v>
      </c>
      <c r="F205" s="19">
        <f t="shared" si="75"/>
        <v>181.3</v>
      </c>
      <c r="G205" s="19">
        <f t="shared" si="75"/>
        <v>181.3</v>
      </c>
      <c r="H205" s="19">
        <f t="shared" si="75"/>
        <v>181.3</v>
      </c>
      <c r="I205" s="19">
        <f t="shared" si="75"/>
        <v>181.3</v>
      </c>
      <c r="J205" s="19">
        <f t="shared" si="75"/>
        <v>181.3</v>
      </c>
      <c r="K205" s="13"/>
      <c r="L205" s="151"/>
      <c r="M205" s="152"/>
      <c r="N205" s="152"/>
      <c r="O205" s="152"/>
      <c r="P205" s="152"/>
      <c r="Q205" s="152"/>
      <c r="R205" s="152"/>
      <c r="S205" s="152"/>
      <c r="T205" s="152"/>
    </row>
    <row r="206" spans="1:20" ht="16.5" thickBot="1">
      <c r="A206" s="95">
        <v>147</v>
      </c>
      <c r="B206" s="11" t="s">
        <v>16</v>
      </c>
      <c r="C206" s="16">
        <f aca="true" t="shared" si="76" ref="C206:J206">C215+C195</f>
        <v>0</v>
      </c>
      <c r="D206" s="16">
        <f t="shared" si="76"/>
        <v>0</v>
      </c>
      <c r="E206" s="16">
        <f t="shared" si="76"/>
        <v>0</v>
      </c>
      <c r="F206" s="16">
        <f t="shared" si="76"/>
        <v>0</v>
      </c>
      <c r="G206" s="16">
        <f t="shared" si="76"/>
        <v>0</v>
      </c>
      <c r="H206" s="16">
        <f t="shared" si="76"/>
        <v>0</v>
      </c>
      <c r="I206" s="16">
        <f t="shared" si="76"/>
        <v>0</v>
      </c>
      <c r="J206" s="16">
        <f t="shared" si="76"/>
        <v>0</v>
      </c>
      <c r="K206" s="13"/>
      <c r="L206" s="151"/>
      <c r="M206" s="152"/>
      <c r="N206" s="152"/>
      <c r="O206" s="152"/>
      <c r="P206" s="152"/>
      <c r="Q206" s="152"/>
      <c r="R206" s="152"/>
      <c r="S206" s="152"/>
      <c r="T206" s="152"/>
    </row>
    <row r="207" spans="1:20" ht="48" thickBot="1">
      <c r="A207" s="95">
        <v>148</v>
      </c>
      <c r="B207" s="11" t="s">
        <v>45</v>
      </c>
      <c r="C207" s="16">
        <f>C216+C196</f>
        <v>0</v>
      </c>
      <c r="D207" s="16">
        <f>D216+D196</f>
        <v>0</v>
      </c>
      <c r="E207" s="16">
        <f aca="true" t="shared" si="77" ref="E207:J207">E216+E196</f>
        <v>0</v>
      </c>
      <c r="F207" s="16">
        <f t="shared" si="77"/>
        <v>0</v>
      </c>
      <c r="G207" s="16">
        <f t="shared" si="77"/>
        <v>0</v>
      </c>
      <c r="H207" s="16">
        <f t="shared" si="77"/>
        <v>0</v>
      </c>
      <c r="I207" s="16">
        <f t="shared" si="77"/>
        <v>0</v>
      </c>
      <c r="J207" s="16">
        <f t="shared" si="77"/>
        <v>0</v>
      </c>
      <c r="K207" s="13"/>
      <c r="L207" s="151"/>
      <c r="M207" s="152"/>
      <c r="N207" s="152"/>
      <c r="O207" s="152"/>
      <c r="P207" s="152"/>
      <c r="Q207" s="152"/>
      <c r="R207" s="152"/>
      <c r="S207" s="152"/>
      <c r="T207" s="152"/>
    </row>
    <row r="208" spans="1:20" ht="16.5" thickBot="1">
      <c r="A208" s="95">
        <v>149</v>
      </c>
      <c r="B208" s="11" t="s">
        <v>17</v>
      </c>
      <c r="C208" s="16">
        <f>C217+C197</f>
        <v>1621.4999999999998</v>
      </c>
      <c r="D208" s="16">
        <f>D217</f>
        <v>164.4</v>
      </c>
      <c r="E208" s="16">
        <f aca="true" t="shared" si="78" ref="E208:J208">E217</f>
        <v>172.6</v>
      </c>
      <c r="F208" s="16">
        <f t="shared" si="78"/>
        <v>181.3</v>
      </c>
      <c r="G208" s="16">
        <f t="shared" si="78"/>
        <v>181.3</v>
      </c>
      <c r="H208" s="16">
        <f t="shared" si="78"/>
        <v>181.3</v>
      </c>
      <c r="I208" s="16">
        <f t="shared" si="78"/>
        <v>181.3</v>
      </c>
      <c r="J208" s="16">
        <f t="shared" si="78"/>
        <v>181.3</v>
      </c>
      <c r="K208" s="13"/>
      <c r="L208" s="151"/>
      <c r="M208" s="152"/>
      <c r="N208" s="152"/>
      <c r="O208" s="152"/>
      <c r="P208" s="152"/>
      <c r="Q208" s="152"/>
      <c r="R208" s="152"/>
      <c r="S208" s="152"/>
      <c r="T208" s="152"/>
    </row>
    <row r="209" spans="1:20" ht="48" thickBot="1">
      <c r="A209" s="95">
        <v>150</v>
      </c>
      <c r="B209" s="11" t="s">
        <v>45</v>
      </c>
      <c r="C209" s="16">
        <f>C218+C198</f>
        <v>956.0999999999999</v>
      </c>
      <c r="D209" s="16">
        <f aca="true" t="shared" si="79" ref="D209:J209">D218+D198</f>
        <v>126.4</v>
      </c>
      <c r="E209" s="16">
        <f t="shared" si="79"/>
        <v>132.7</v>
      </c>
      <c r="F209" s="16">
        <f t="shared" si="79"/>
        <v>139.4</v>
      </c>
      <c r="G209" s="16">
        <f t="shared" si="79"/>
        <v>139.4</v>
      </c>
      <c r="H209" s="16">
        <f t="shared" si="79"/>
        <v>139.4</v>
      </c>
      <c r="I209" s="16">
        <f t="shared" si="79"/>
        <v>139.4</v>
      </c>
      <c r="J209" s="16">
        <f t="shared" si="79"/>
        <v>139.4</v>
      </c>
      <c r="K209" s="13"/>
      <c r="L209" s="151"/>
      <c r="M209" s="152"/>
      <c r="N209" s="152"/>
      <c r="O209" s="152"/>
      <c r="P209" s="152"/>
      <c r="Q209" s="152"/>
      <c r="R209" s="152"/>
      <c r="S209" s="152"/>
      <c r="T209" s="152"/>
    </row>
    <row r="210" spans="1:20" ht="16.5" customHeight="1" hidden="1" thickBot="1">
      <c r="A210" s="95"/>
      <c r="B210" s="11" t="s">
        <v>18</v>
      </c>
      <c r="C210" s="16"/>
      <c r="D210" s="16"/>
      <c r="E210" s="16"/>
      <c r="F210" s="16"/>
      <c r="G210" s="16"/>
      <c r="H210" s="16"/>
      <c r="I210" s="16"/>
      <c r="J210" s="16"/>
      <c r="K210" s="13"/>
      <c r="L210" s="151"/>
      <c r="M210" s="152"/>
      <c r="N210" s="152"/>
      <c r="O210" s="152"/>
      <c r="P210" s="152"/>
      <c r="Q210" s="152"/>
      <c r="R210" s="152"/>
      <c r="S210" s="152"/>
      <c r="T210" s="152"/>
    </row>
    <row r="211" spans="1:20" ht="16.5" customHeight="1" hidden="1" thickBot="1">
      <c r="A211" s="95"/>
      <c r="B211" s="11" t="s">
        <v>16</v>
      </c>
      <c r="C211" s="16"/>
      <c r="D211" s="16"/>
      <c r="E211" s="16"/>
      <c r="F211" s="16"/>
      <c r="G211" s="16"/>
      <c r="H211" s="16"/>
      <c r="I211" s="16"/>
      <c r="J211" s="16"/>
      <c r="K211" s="13"/>
      <c r="L211" s="151"/>
      <c r="M211" s="152"/>
      <c r="N211" s="152"/>
      <c r="O211" s="152"/>
      <c r="P211" s="152"/>
      <c r="Q211" s="152"/>
      <c r="R211" s="152"/>
      <c r="S211" s="152"/>
      <c r="T211" s="152"/>
    </row>
    <row r="212" spans="1:20" ht="16.5" customHeight="1" hidden="1" thickBot="1">
      <c r="A212" s="95"/>
      <c r="B212" s="11" t="s">
        <v>17</v>
      </c>
      <c r="C212" s="16"/>
      <c r="D212" s="16"/>
      <c r="E212" s="16"/>
      <c r="F212" s="16"/>
      <c r="G212" s="16"/>
      <c r="H212" s="16"/>
      <c r="I212" s="16"/>
      <c r="J212" s="16"/>
      <c r="K212" s="13"/>
      <c r="L212" s="151"/>
      <c r="M212" s="152"/>
      <c r="N212" s="152"/>
      <c r="O212" s="152"/>
      <c r="P212" s="152"/>
      <c r="Q212" s="152"/>
      <c r="R212" s="152"/>
      <c r="S212" s="152"/>
      <c r="T212" s="152"/>
    </row>
    <row r="213" spans="1:20" ht="48" customHeight="1" hidden="1" thickBot="1">
      <c r="A213" s="95"/>
      <c r="B213" s="11" t="s">
        <v>34</v>
      </c>
      <c r="C213" s="16"/>
      <c r="D213" s="16"/>
      <c r="E213" s="16"/>
      <c r="F213" s="16"/>
      <c r="G213" s="16"/>
      <c r="H213" s="16"/>
      <c r="I213" s="16"/>
      <c r="J213" s="16"/>
      <c r="K213" s="13"/>
      <c r="L213" s="151"/>
      <c r="M213" s="152"/>
      <c r="N213" s="152"/>
      <c r="O213" s="152"/>
      <c r="P213" s="152"/>
      <c r="Q213" s="152"/>
      <c r="R213" s="152"/>
      <c r="S213" s="152"/>
      <c r="T213" s="152"/>
    </row>
    <row r="214" spans="1:20" ht="102" customHeight="1" thickBot="1">
      <c r="A214" s="95">
        <v>151</v>
      </c>
      <c r="B214" s="11" t="s">
        <v>68</v>
      </c>
      <c r="C214" s="19">
        <f>C215+C217</f>
        <v>1243.4999999999998</v>
      </c>
      <c r="D214" s="19">
        <f aca="true" t="shared" si="80" ref="D214:J214">D215+D217</f>
        <v>164.4</v>
      </c>
      <c r="E214" s="19">
        <f t="shared" si="80"/>
        <v>172.6</v>
      </c>
      <c r="F214" s="19">
        <f t="shared" si="80"/>
        <v>181.3</v>
      </c>
      <c r="G214" s="19">
        <f t="shared" si="80"/>
        <v>181.3</v>
      </c>
      <c r="H214" s="19">
        <f t="shared" si="80"/>
        <v>181.3</v>
      </c>
      <c r="I214" s="19">
        <f t="shared" si="80"/>
        <v>181.3</v>
      </c>
      <c r="J214" s="19">
        <f t="shared" si="80"/>
        <v>181.3</v>
      </c>
      <c r="K214" s="84">
        <v>56.57</v>
      </c>
      <c r="L214" s="151"/>
      <c r="M214" s="152"/>
      <c r="N214" s="152"/>
      <c r="O214" s="152"/>
      <c r="P214" s="152"/>
      <c r="Q214" s="152"/>
      <c r="R214" s="152"/>
      <c r="S214" s="152"/>
      <c r="T214" s="152"/>
    </row>
    <row r="215" spans="1:20" ht="16.5" thickBot="1">
      <c r="A215" s="95">
        <v>152</v>
      </c>
      <c r="B215" s="11" t="s">
        <v>16</v>
      </c>
      <c r="C215" s="16">
        <f>D215+E215+F215+G215+H215+I215+J215</f>
        <v>0</v>
      </c>
      <c r="D215" s="16"/>
      <c r="E215" s="16"/>
      <c r="F215" s="16"/>
      <c r="G215" s="16"/>
      <c r="H215" s="16"/>
      <c r="I215" s="16"/>
      <c r="J215" s="16"/>
      <c r="K215" s="13"/>
      <c r="L215" s="151"/>
      <c r="M215" s="152"/>
      <c r="N215" s="152"/>
      <c r="O215" s="152"/>
      <c r="P215" s="152"/>
      <c r="Q215" s="152"/>
      <c r="R215" s="152"/>
      <c r="S215" s="152"/>
      <c r="T215" s="152"/>
    </row>
    <row r="216" spans="1:20" ht="48" thickBot="1">
      <c r="A216" s="95">
        <v>153</v>
      </c>
      <c r="B216" s="11" t="s">
        <v>45</v>
      </c>
      <c r="C216" s="16">
        <f>D216+E216+F216+G216+H216+I216+J216</f>
        <v>0</v>
      </c>
      <c r="D216" s="16"/>
      <c r="E216" s="16"/>
      <c r="F216" s="16"/>
      <c r="G216" s="16"/>
      <c r="H216" s="16"/>
      <c r="I216" s="16"/>
      <c r="J216" s="16"/>
      <c r="K216" s="13"/>
      <c r="L216" s="151"/>
      <c r="M216" s="152"/>
      <c r="N216" s="152"/>
      <c r="O216" s="152"/>
      <c r="P216" s="152"/>
      <c r="Q216" s="152"/>
      <c r="R216" s="152"/>
      <c r="S216" s="152"/>
      <c r="T216" s="152"/>
    </row>
    <row r="217" spans="1:20" ht="16.5" thickBot="1">
      <c r="A217" s="95">
        <v>154</v>
      </c>
      <c r="B217" s="11" t="s">
        <v>17</v>
      </c>
      <c r="C217" s="16">
        <f>D217+E217+F217+G217+H217+I217+J217</f>
        <v>1243.4999999999998</v>
      </c>
      <c r="D217" s="16">
        <v>164.4</v>
      </c>
      <c r="E217" s="16">
        <v>172.6</v>
      </c>
      <c r="F217" s="16">
        <v>181.3</v>
      </c>
      <c r="G217" s="16">
        <f aca="true" t="shared" si="81" ref="G217:J218">F217</f>
        <v>181.3</v>
      </c>
      <c r="H217" s="16">
        <f t="shared" si="81"/>
        <v>181.3</v>
      </c>
      <c r="I217" s="16">
        <f t="shared" si="81"/>
        <v>181.3</v>
      </c>
      <c r="J217" s="16">
        <f t="shared" si="81"/>
        <v>181.3</v>
      </c>
      <c r="K217" s="13"/>
      <c r="L217" s="151"/>
      <c r="M217" s="152"/>
      <c r="N217" s="152"/>
      <c r="O217" s="152"/>
      <c r="P217" s="152"/>
      <c r="Q217" s="152"/>
      <c r="R217" s="152"/>
      <c r="S217" s="152"/>
      <c r="T217" s="152"/>
    </row>
    <row r="218" spans="1:20" ht="48" thickBot="1">
      <c r="A218" s="95">
        <v>155</v>
      </c>
      <c r="B218" s="11" t="s">
        <v>45</v>
      </c>
      <c r="C218" s="16">
        <f>D218+E218+F218+G218+H218+I218+J218</f>
        <v>956.0999999999999</v>
      </c>
      <c r="D218" s="16">
        <v>126.4</v>
      </c>
      <c r="E218" s="16">
        <v>132.7</v>
      </c>
      <c r="F218" s="16">
        <v>139.4</v>
      </c>
      <c r="G218" s="16">
        <f t="shared" si="81"/>
        <v>139.4</v>
      </c>
      <c r="H218" s="16">
        <f t="shared" si="81"/>
        <v>139.4</v>
      </c>
      <c r="I218" s="16">
        <f t="shared" si="81"/>
        <v>139.4</v>
      </c>
      <c r="J218" s="16">
        <f t="shared" si="81"/>
        <v>139.4</v>
      </c>
      <c r="K218" s="13"/>
      <c r="L218" s="151"/>
      <c r="M218" s="152"/>
      <c r="N218" s="152"/>
      <c r="O218" s="152"/>
      <c r="P218" s="152"/>
      <c r="Q218" s="152"/>
      <c r="R218" s="152"/>
      <c r="S218" s="152"/>
      <c r="T218" s="152"/>
    </row>
    <row r="219" spans="1:20" ht="15.75" customHeight="1">
      <c r="A219" s="181">
        <v>156</v>
      </c>
      <c r="B219" s="194" t="s">
        <v>36</v>
      </c>
      <c r="C219" s="195"/>
      <c r="D219" s="195"/>
      <c r="E219" s="195"/>
      <c r="F219" s="195"/>
      <c r="G219" s="195"/>
      <c r="H219" s="195"/>
      <c r="I219" s="195"/>
      <c r="J219" s="195"/>
      <c r="K219" s="196"/>
      <c r="L219" s="151"/>
      <c r="M219" s="152"/>
      <c r="N219" s="152"/>
      <c r="O219" s="152"/>
      <c r="P219" s="152"/>
      <c r="Q219" s="152"/>
      <c r="R219" s="152"/>
      <c r="S219" s="152"/>
      <c r="T219" s="152"/>
    </row>
    <row r="220" spans="1:20" ht="16.5" thickBot="1">
      <c r="A220" s="182"/>
      <c r="B220" s="197" t="s">
        <v>37</v>
      </c>
      <c r="C220" s="198"/>
      <c r="D220" s="198"/>
      <c r="E220" s="198"/>
      <c r="F220" s="198"/>
      <c r="G220" s="198"/>
      <c r="H220" s="198"/>
      <c r="I220" s="198"/>
      <c r="J220" s="198"/>
      <c r="K220" s="199"/>
      <c r="L220" s="151"/>
      <c r="M220" s="152"/>
      <c r="N220" s="152"/>
      <c r="O220" s="152"/>
      <c r="P220" s="152"/>
      <c r="Q220" s="152"/>
      <c r="R220" s="152"/>
      <c r="S220" s="152"/>
      <c r="T220" s="152"/>
    </row>
    <row r="221" spans="1:20" ht="48" thickBot="1">
      <c r="A221" s="95">
        <v>157</v>
      </c>
      <c r="B221" s="11" t="s">
        <v>21</v>
      </c>
      <c r="C221" s="22">
        <f>C222</f>
        <v>55014.799999999996</v>
      </c>
      <c r="D221" s="22">
        <f aca="true" t="shared" si="82" ref="D221:J221">D222</f>
        <v>7554.9</v>
      </c>
      <c r="E221" s="22">
        <f t="shared" si="82"/>
        <v>7791.900000000001</v>
      </c>
      <c r="F221" s="22">
        <f t="shared" si="82"/>
        <v>7933.6</v>
      </c>
      <c r="G221" s="22">
        <f t="shared" si="82"/>
        <v>7933.6</v>
      </c>
      <c r="H221" s="22">
        <f t="shared" si="82"/>
        <v>7933.6</v>
      </c>
      <c r="I221" s="22">
        <f t="shared" si="82"/>
        <v>7933.6</v>
      </c>
      <c r="J221" s="22">
        <f t="shared" si="82"/>
        <v>7933.6</v>
      </c>
      <c r="K221" s="89"/>
      <c r="L221" s="151"/>
      <c r="M221" s="152"/>
      <c r="N221" s="152"/>
      <c r="O221" s="152"/>
      <c r="P221" s="152"/>
      <c r="Q221" s="152"/>
      <c r="R221" s="152"/>
      <c r="S221" s="152"/>
      <c r="T221" s="152"/>
    </row>
    <row r="222" spans="1:20" ht="16.5" thickBot="1">
      <c r="A222" s="95">
        <v>158</v>
      </c>
      <c r="B222" s="11" t="s">
        <v>24</v>
      </c>
      <c r="C222" s="22">
        <f>D222+E222+F222+G222+H222+I222+J222</f>
        <v>55014.799999999996</v>
      </c>
      <c r="D222" s="23">
        <f aca="true" t="shared" si="83" ref="D222:J222">D226+D228+D230</f>
        <v>7554.9</v>
      </c>
      <c r="E222" s="23">
        <f t="shared" si="83"/>
        <v>7791.900000000001</v>
      </c>
      <c r="F222" s="23">
        <f t="shared" si="83"/>
        <v>7933.6</v>
      </c>
      <c r="G222" s="23">
        <f t="shared" si="83"/>
        <v>7933.6</v>
      </c>
      <c r="H222" s="23">
        <f t="shared" si="83"/>
        <v>7933.6</v>
      </c>
      <c r="I222" s="23">
        <f t="shared" si="83"/>
        <v>7933.6</v>
      </c>
      <c r="J222" s="23">
        <f t="shared" si="83"/>
        <v>7933.6</v>
      </c>
      <c r="K222" s="89"/>
      <c r="L222" s="151"/>
      <c r="M222" s="152"/>
      <c r="N222" s="152"/>
      <c r="O222" s="152"/>
      <c r="P222" s="152"/>
      <c r="Q222" s="152"/>
      <c r="R222" s="152"/>
      <c r="S222" s="152"/>
      <c r="T222" s="152"/>
    </row>
    <row r="223" spans="1:20" ht="16.5" customHeight="1" hidden="1" thickBot="1">
      <c r="A223" s="95"/>
      <c r="B223" s="11" t="s">
        <v>18</v>
      </c>
      <c r="C223" s="23"/>
      <c r="D223" s="23"/>
      <c r="E223" s="23"/>
      <c r="F223" s="23"/>
      <c r="G223" s="23"/>
      <c r="H223" s="23"/>
      <c r="I223" s="23"/>
      <c r="J223" s="23"/>
      <c r="K223" s="89"/>
      <c r="L223" s="151"/>
      <c r="M223" s="152"/>
      <c r="N223" s="152"/>
      <c r="O223" s="152"/>
      <c r="P223" s="152"/>
      <c r="Q223" s="152"/>
      <c r="R223" s="152"/>
      <c r="S223" s="152"/>
      <c r="T223" s="152"/>
    </row>
    <row r="224" spans="1:20" ht="16.5" customHeight="1" hidden="1" thickBot="1">
      <c r="A224" s="95"/>
      <c r="B224" s="11" t="s">
        <v>38</v>
      </c>
      <c r="C224" s="23"/>
      <c r="D224" s="23"/>
      <c r="E224" s="23"/>
      <c r="F224" s="23"/>
      <c r="G224" s="23"/>
      <c r="H224" s="23"/>
      <c r="I224" s="23"/>
      <c r="J224" s="23"/>
      <c r="K224" s="89"/>
      <c r="L224" s="151"/>
      <c r="M224" s="152"/>
      <c r="N224" s="152"/>
      <c r="O224" s="152"/>
      <c r="P224" s="152"/>
      <c r="Q224" s="152"/>
      <c r="R224" s="152"/>
      <c r="S224" s="152"/>
      <c r="T224" s="152"/>
    </row>
    <row r="225" spans="1:20" ht="95.25" thickBot="1">
      <c r="A225" s="95">
        <v>159</v>
      </c>
      <c r="B225" s="11" t="s">
        <v>74</v>
      </c>
      <c r="C225" s="22">
        <f>C226</f>
        <v>54772.700000000004</v>
      </c>
      <c r="D225" s="22">
        <f aca="true" t="shared" si="84" ref="D225:J225">D226</f>
        <v>7522.9</v>
      </c>
      <c r="E225" s="22">
        <f t="shared" si="84"/>
        <v>7758.3</v>
      </c>
      <c r="F225" s="22">
        <f t="shared" si="84"/>
        <v>7898.3</v>
      </c>
      <c r="G225" s="22">
        <f t="shared" si="84"/>
        <v>7898.3</v>
      </c>
      <c r="H225" s="22">
        <f t="shared" si="84"/>
        <v>7898.3</v>
      </c>
      <c r="I225" s="22">
        <f t="shared" si="84"/>
        <v>7898.3</v>
      </c>
      <c r="J225" s="22">
        <f t="shared" si="84"/>
        <v>7898.3</v>
      </c>
      <c r="K225" s="93" t="s">
        <v>110</v>
      </c>
      <c r="L225" s="151"/>
      <c r="M225" s="152"/>
      <c r="N225" s="152"/>
      <c r="O225" s="152"/>
      <c r="P225" s="152"/>
      <c r="Q225" s="152"/>
      <c r="R225" s="152"/>
      <c r="S225" s="152"/>
      <c r="T225" s="152"/>
    </row>
    <row r="226" spans="1:20" ht="16.5" thickBot="1">
      <c r="A226" s="95">
        <v>160</v>
      </c>
      <c r="B226" s="11" t="s">
        <v>17</v>
      </c>
      <c r="C226" s="22">
        <f>D226+E226+F226+G226+H226+I226+J226</f>
        <v>54772.700000000004</v>
      </c>
      <c r="D226" s="23">
        <f>7622.9-100</f>
        <v>7522.9</v>
      </c>
      <c r="E226" s="23">
        <v>7758.3</v>
      </c>
      <c r="F226" s="23">
        <v>7898.3</v>
      </c>
      <c r="G226" s="23">
        <f>F226</f>
        <v>7898.3</v>
      </c>
      <c r="H226" s="23">
        <f>G226</f>
        <v>7898.3</v>
      </c>
      <c r="I226" s="23">
        <f>H226</f>
        <v>7898.3</v>
      </c>
      <c r="J226" s="23">
        <f>I226</f>
        <v>7898.3</v>
      </c>
      <c r="K226" s="89"/>
      <c r="L226" s="151"/>
      <c r="M226" s="152"/>
      <c r="N226" s="152"/>
      <c r="O226" s="152"/>
      <c r="P226" s="152"/>
      <c r="Q226" s="152"/>
      <c r="R226" s="152"/>
      <c r="S226" s="152"/>
      <c r="T226" s="152"/>
    </row>
    <row r="227" spans="1:27" ht="79.5" thickBot="1">
      <c r="A227" s="95">
        <v>161</v>
      </c>
      <c r="B227" s="11" t="s">
        <v>53</v>
      </c>
      <c r="C227" s="22">
        <f>C228</f>
        <v>242.10000000000002</v>
      </c>
      <c r="D227" s="22">
        <f aca="true" t="shared" si="85" ref="D227:J227">D228</f>
        <v>32</v>
      </c>
      <c r="E227" s="22">
        <f t="shared" si="85"/>
        <v>33.6</v>
      </c>
      <c r="F227" s="22">
        <f t="shared" si="85"/>
        <v>35.3</v>
      </c>
      <c r="G227" s="22">
        <f t="shared" si="85"/>
        <v>35.3</v>
      </c>
      <c r="H227" s="22">
        <f t="shared" si="85"/>
        <v>35.3</v>
      </c>
      <c r="I227" s="22">
        <f t="shared" si="85"/>
        <v>35.3</v>
      </c>
      <c r="J227" s="22">
        <f t="shared" si="85"/>
        <v>35.3</v>
      </c>
      <c r="K227" s="93">
        <v>62.64</v>
      </c>
      <c r="L227" s="87"/>
      <c r="M227" s="23"/>
      <c r="N227" s="23"/>
      <c r="O227" s="23"/>
      <c r="P227" s="23"/>
      <c r="Q227" s="23"/>
      <c r="R227" s="13"/>
      <c r="S227" s="151"/>
      <c r="T227" s="152"/>
      <c r="U227" s="152"/>
      <c r="V227" s="152"/>
      <c r="W227" s="152"/>
      <c r="X227" s="152"/>
      <c r="Y227" s="152"/>
      <c r="Z227" s="152"/>
      <c r="AA227" s="152"/>
    </row>
    <row r="228" spans="1:20" ht="16.5" thickBot="1">
      <c r="A228" s="95">
        <v>162</v>
      </c>
      <c r="B228" s="11" t="s">
        <v>38</v>
      </c>
      <c r="C228" s="22">
        <f>D228+E228+F228+G228+H228+I228+J228</f>
        <v>242.10000000000002</v>
      </c>
      <c r="D228" s="23">
        <v>32</v>
      </c>
      <c r="E228" s="23">
        <v>33.6</v>
      </c>
      <c r="F228" s="23">
        <v>35.3</v>
      </c>
      <c r="G228" s="23">
        <f>F228</f>
        <v>35.3</v>
      </c>
      <c r="H228" s="23">
        <f>G228</f>
        <v>35.3</v>
      </c>
      <c r="I228" s="23">
        <f>H228</f>
        <v>35.3</v>
      </c>
      <c r="J228" s="23">
        <f>I228</f>
        <v>35.3</v>
      </c>
      <c r="K228" s="89"/>
      <c r="L228" s="151"/>
      <c r="M228" s="152"/>
      <c r="N228" s="152"/>
      <c r="O228" s="152"/>
      <c r="P228" s="152"/>
      <c r="Q228" s="152"/>
      <c r="R228" s="152"/>
      <c r="S228" s="152"/>
      <c r="T228" s="152"/>
    </row>
    <row r="229" spans="1:20" ht="63.75" customHeight="1" hidden="1" thickBot="1">
      <c r="A229" s="95"/>
      <c r="B229" s="11" t="s">
        <v>54</v>
      </c>
      <c r="C229" s="22">
        <f>C230</f>
        <v>0</v>
      </c>
      <c r="D229" s="22">
        <f aca="true" t="shared" si="86" ref="D229:J229">D230</f>
        <v>0</v>
      </c>
      <c r="E229" s="22">
        <f t="shared" si="86"/>
        <v>0</v>
      </c>
      <c r="F229" s="22">
        <f t="shared" si="86"/>
        <v>0</v>
      </c>
      <c r="G229" s="22">
        <f t="shared" si="86"/>
        <v>0</v>
      </c>
      <c r="H229" s="22">
        <f t="shared" si="86"/>
        <v>0</v>
      </c>
      <c r="I229" s="22">
        <f t="shared" si="86"/>
        <v>0</v>
      </c>
      <c r="J229" s="22">
        <f t="shared" si="86"/>
        <v>0</v>
      </c>
      <c r="K229" s="13"/>
      <c r="L229" s="151"/>
      <c r="M229" s="183"/>
      <c r="N229" s="183"/>
      <c r="O229" s="183"/>
      <c r="P229" s="183"/>
      <c r="Q229" s="183"/>
      <c r="R229" s="183"/>
      <c r="S229" s="183"/>
      <c r="T229" s="183"/>
    </row>
    <row r="230" spans="1:20" ht="16.5" customHeight="1" hidden="1" thickBot="1">
      <c r="A230" s="95"/>
      <c r="B230" s="11" t="s">
        <v>17</v>
      </c>
      <c r="C230" s="22">
        <f>D230+E230+F230+G230+H230+I230+J230</f>
        <v>0</v>
      </c>
      <c r="D230" s="23"/>
      <c r="E230" s="23"/>
      <c r="F230" s="23"/>
      <c r="G230" s="23"/>
      <c r="H230" s="23"/>
      <c r="I230" s="23"/>
      <c r="J230" s="23"/>
      <c r="K230" s="13"/>
      <c r="L230" s="151"/>
      <c r="M230" s="183"/>
      <c r="N230" s="183"/>
      <c r="O230" s="183"/>
      <c r="P230" s="183"/>
      <c r="Q230" s="183"/>
      <c r="R230" s="183"/>
      <c r="S230" s="183"/>
      <c r="T230" s="183"/>
    </row>
    <row r="231" ht="15.75">
      <c r="A231" s="7"/>
    </row>
  </sheetData>
  <sheetProtection/>
  <mergeCells count="338">
    <mergeCell ref="A190:A191"/>
    <mergeCell ref="C190:C191"/>
    <mergeCell ref="D190:D191"/>
    <mergeCell ref="E190:E191"/>
    <mergeCell ref="A179:A180"/>
    <mergeCell ref="A162:A163"/>
    <mergeCell ref="C179:C180"/>
    <mergeCell ref="D179:D180"/>
    <mergeCell ref="E179:E180"/>
    <mergeCell ref="B170:K170"/>
    <mergeCell ref="F127:F128"/>
    <mergeCell ref="E127:E128"/>
    <mergeCell ref="G127:G128"/>
    <mergeCell ref="H127:H128"/>
    <mergeCell ref="I127:I128"/>
    <mergeCell ref="B138:K138"/>
    <mergeCell ref="D127:D128"/>
    <mergeCell ref="C127:C128"/>
    <mergeCell ref="A127:A128"/>
    <mergeCell ref="K194:K195"/>
    <mergeCell ref="L162:T162"/>
    <mergeCell ref="L161:T161"/>
    <mergeCell ref="L131:T131"/>
    <mergeCell ref="L185:T185"/>
    <mergeCell ref="L186:T186"/>
    <mergeCell ref="L165:T165"/>
    <mergeCell ref="L166:T166"/>
    <mergeCell ref="L130:T130"/>
    <mergeCell ref="L230:T230"/>
    <mergeCell ref="L229:T229"/>
    <mergeCell ref="L167:T167"/>
    <mergeCell ref="L187:T187"/>
    <mergeCell ref="L182:T182"/>
    <mergeCell ref="L184:T184"/>
    <mergeCell ref="L168:T168"/>
    <mergeCell ref="L169:T169"/>
    <mergeCell ref="L179:T180"/>
    <mergeCell ref="L194:T194"/>
    <mergeCell ref="L35:T35"/>
    <mergeCell ref="L36:T36"/>
    <mergeCell ref="L37:T37"/>
    <mergeCell ref="L141:T141"/>
    <mergeCell ref="L149:T149"/>
    <mergeCell ref="L129:T129"/>
    <mergeCell ref="L127:T128"/>
    <mergeCell ref="L137:T137"/>
    <mergeCell ref="L139:T139"/>
    <mergeCell ref="L140:T140"/>
    <mergeCell ref="L157:T157"/>
    <mergeCell ref="S227:AA227"/>
    <mergeCell ref="L201:T201"/>
    <mergeCell ref="L202:T202"/>
    <mergeCell ref="L188:T188"/>
    <mergeCell ref="L189:T189"/>
    <mergeCell ref="L183:T183"/>
    <mergeCell ref="L200:T200"/>
    <mergeCell ref="L173:T173"/>
    <mergeCell ref="L206:T206"/>
    <mergeCell ref="L154:T154"/>
    <mergeCell ref="L155:T155"/>
    <mergeCell ref="L156:T156"/>
    <mergeCell ref="L198:T198"/>
    <mergeCell ref="L205:T205"/>
    <mergeCell ref="L226:T226"/>
    <mergeCell ref="L195:T195"/>
    <mergeCell ref="L196:T196"/>
    <mergeCell ref="L197:T197"/>
    <mergeCell ref="L181:T181"/>
    <mergeCell ref="L228:T228"/>
    <mergeCell ref="L225:T225"/>
    <mergeCell ref="L222:T222"/>
    <mergeCell ref="L223:T223"/>
    <mergeCell ref="L224:T224"/>
    <mergeCell ref="L214:T214"/>
    <mergeCell ref="A219:A220"/>
    <mergeCell ref="B219:K219"/>
    <mergeCell ref="B220:K220"/>
    <mergeCell ref="L219:T220"/>
    <mergeCell ref="L221:T221"/>
    <mergeCell ref="L215:T215"/>
    <mergeCell ref="L217:T217"/>
    <mergeCell ref="L218:T218"/>
    <mergeCell ref="L216:T216"/>
    <mergeCell ref="K190:K191"/>
    <mergeCell ref="L190:T191"/>
    <mergeCell ref="L192:T192"/>
    <mergeCell ref="L193:T193"/>
    <mergeCell ref="B204:K204"/>
    <mergeCell ref="L204:T204"/>
    <mergeCell ref="L203:T203"/>
    <mergeCell ref="F190:F191"/>
    <mergeCell ref="L208:T208"/>
    <mergeCell ref="L213:T213"/>
    <mergeCell ref="L209:T209"/>
    <mergeCell ref="L210:T210"/>
    <mergeCell ref="L211:T211"/>
    <mergeCell ref="L212:T212"/>
    <mergeCell ref="G179:G180"/>
    <mergeCell ref="H179:H180"/>
    <mergeCell ref="I179:I180"/>
    <mergeCell ref="J179:J180"/>
    <mergeCell ref="L207:T207"/>
    <mergeCell ref="K179:K180"/>
    <mergeCell ref="G190:G191"/>
    <mergeCell ref="H190:H191"/>
    <mergeCell ref="I190:I191"/>
    <mergeCell ref="J190:J191"/>
    <mergeCell ref="F179:F180"/>
    <mergeCell ref="L175:T175"/>
    <mergeCell ref="L176:T176"/>
    <mergeCell ref="L177:T177"/>
    <mergeCell ref="L178:T178"/>
    <mergeCell ref="G159:G160"/>
    <mergeCell ref="H159:H160"/>
    <mergeCell ref="J159:J160"/>
    <mergeCell ref="K159:K160"/>
    <mergeCell ref="L159:T160"/>
    <mergeCell ref="I159:I160"/>
    <mergeCell ref="L174:T174"/>
    <mergeCell ref="L163:T163"/>
    <mergeCell ref="L164:T164"/>
    <mergeCell ref="K152:K153"/>
    <mergeCell ref="L152:T153"/>
    <mergeCell ref="J152:J153"/>
    <mergeCell ref="L170:T170"/>
    <mergeCell ref="L171:T171"/>
    <mergeCell ref="L172:T172"/>
    <mergeCell ref="A159:A160"/>
    <mergeCell ref="C159:C160"/>
    <mergeCell ref="D159:D160"/>
    <mergeCell ref="E159:E160"/>
    <mergeCell ref="F159:F160"/>
    <mergeCell ref="L145:T145"/>
    <mergeCell ref="L158:T158"/>
    <mergeCell ref="A152:A153"/>
    <mergeCell ref="C152:C153"/>
    <mergeCell ref="D152:D153"/>
    <mergeCell ref="E152:E153"/>
    <mergeCell ref="F152:F153"/>
    <mergeCell ref="G152:G153"/>
    <mergeCell ref="H152:H153"/>
    <mergeCell ref="I152:I153"/>
    <mergeCell ref="L146:T146"/>
    <mergeCell ref="L147:T147"/>
    <mergeCell ref="L148:T148"/>
    <mergeCell ref="L150:T150"/>
    <mergeCell ref="L151:T151"/>
    <mergeCell ref="L136:T136"/>
    <mergeCell ref="L134:T134"/>
    <mergeCell ref="J127:J128"/>
    <mergeCell ref="L142:T142"/>
    <mergeCell ref="L143:T143"/>
    <mergeCell ref="L144:T144"/>
    <mergeCell ref="L138:T138"/>
    <mergeCell ref="L133:T133"/>
    <mergeCell ref="L135:T135"/>
    <mergeCell ref="L132:T132"/>
    <mergeCell ref="K109:K110"/>
    <mergeCell ref="L109:T110"/>
    <mergeCell ref="L111:T111"/>
    <mergeCell ref="L117:T117"/>
    <mergeCell ref="L118:T118"/>
    <mergeCell ref="L119:T119"/>
    <mergeCell ref="L120:T120"/>
    <mergeCell ref="H115:H116"/>
    <mergeCell ref="I115:I116"/>
    <mergeCell ref="K115:K116"/>
    <mergeCell ref="L115:T116"/>
    <mergeCell ref="L113:T113"/>
    <mergeCell ref="L108:T108"/>
    <mergeCell ref="L112:T112"/>
    <mergeCell ref="L114:T114"/>
    <mergeCell ref="J115:J116"/>
    <mergeCell ref="A109:A110"/>
    <mergeCell ref="C109:C110"/>
    <mergeCell ref="D109:D110"/>
    <mergeCell ref="E109:E110"/>
    <mergeCell ref="F109:F110"/>
    <mergeCell ref="G109:G110"/>
    <mergeCell ref="H105:H106"/>
    <mergeCell ref="I105:I106"/>
    <mergeCell ref="J105:J106"/>
    <mergeCell ref="H109:H110"/>
    <mergeCell ref="I109:I110"/>
    <mergeCell ref="J109:J110"/>
    <mergeCell ref="K105:K106"/>
    <mergeCell ref="L105:T106"/>
    <mergeCell ref="L107:T107"/>
    <mergeCell ref="L89:T89"/>
    <mergeCell ref="L102:T102"/>
    <mergeCell ref="L103:T103"/>
    <mergeCell ref="L104:T104"/>
    <mergeCell ref="L90:T90"/>
    <mergeCell ref="L91:T91"/>
    <mergeCell ref="L95:T95"/>
    <mergeCell ref="A105:A106"/>
    <mergeCell ref="C105:C106"/>
    <mergeCell ref="D105:D106"/>
    <mergeCell ref="E105:E106"/>
    <mergeCell ref="F105:F106"/>
    <mergeCell ref="G105:G106"/>
    <mergeCell ref="L84:T84"/>
    <mergeCell ref="L85:T85"/>
    <mergeCell ref="L80:T80"/>
    <mergeCell ref="L86:T86"/>
    <mergeCell ref="L87:T87"/>
    <mergeCell ref="L88:T88"/>
    <mergeCell ref="L70:T70"/>
    <mergeCell ref="L71:T71"/>
    <mergeCell ref="L73:T73"/>
    <mergeCell ref="L74:T74"/>
    <mergeCell ref="L76:T76"/>
    <mergeCell ref="L77:T77"/>
    <mergeCell ref="L72:T72"/>
    <mergeCell ref="L75:T75"/>
    <mergeCell ref="L78:T78"/>
    <mergeCell ref="L79:T79"/>
    <mergeCell ref="L81:T81"/>
    <mergeCell ref="L82:T82"/>
    <mergeCell ref="L83:T83"/>
    <mergeCell ref="B62:K62"/>
    <mergeCell ref="L62:T62"/>
    <mergeCell ref="L63:T63"/>
    <mergeCell ref="L66:T66"/>
    <mergeCell ref="L68:T68"/>
    <mergeCell ref="L69:T69"/>
    <mergeCell ref="L58:T58"/>
    <mergeCell ref="L60:T60"/>
    <mergeCell ref="L61:T61"/>
    <mergeCell ref="L65:T65"/>
    <mergeCell ref="L67:T67"/>
    <mergeCell ref="L64:T64"/>
    <mergeCell ref="L57:T57"/>
    <mergeCell ref="L50:T50"/>
    <mergeCell ref="A51:A52"/>
    <mergeCell ref="C51:C52"/>
    <mergeCell ref="D51:D52"/>
    <mergeCell ref="E51:E52"/>
    <mergeCell ref="F51:F52"/>
    <mergeCell ref="G51:G52"/>
    <mergeCell ref="H51:H52"/>
    <mergeCell ref="I51:I52"/>
    <mergeCell ref="J51:J52"/>
    <mergeCell ref="K45:K46"/>
    <mergeCell ref="L45:T46"/>
    <mergeCell ref="L47:T47"/>
    <mergeCell ref="L49:T49"/>
    <mergeCell ref="L51:T52"/>
    <mergeCell ref="L53:T53"/>
    <mergeCell ref="L55:T55"/>
    <mergeCell ref="L56:T56"/>
    <mergeCell ref="A45:A46"/>
    <mergeCell ref="C45:C46"/>
    <mergeCell ref="D45:D46"/>
    <mergeCell ref="E45:E46"/>
    <mergeCell ref="F45:F46"/>
    <mergeCell ref="G45:G46"/>
    <mergeCell ref="H45:H46"/>
    <mergeCell ref="J41:J42"/>
    <mergeCell ref="I45:I46"/>
    <mergeCell ref="J45:J46"/>
    <mergeCell ref="K41:K42"/>
    <mergeCell ref="L41:T42"/>
    <mergeCell ref="L43:T43"/>
    <mergeCell ref="L44:T44"/>
    <mergeCell ref="L38:T38"/>
    <mergeCell ref="L39:T39"/>
    <mergeCell ref="L40:T40"/>
    <mergeCell ref="C41:C42"/>
    <mergeCell ref="D41:D42"/>
    <mergeCell ref="E41:E42"/>
    <mergeCell ref="F41:F42"/>
    <mergeCell ref="G41:G42"/>
    <mergeCell ref="H41:H42"/>
    <mergeCell ref="I41:I42"/>
    <mergeCell ref="L32:T32"/>
    <mergeCell ref="L21:T21"/>
    <mergeCell ref="L22:T22"/>
    <mergeCell ref="L24:T24"/>
    <mergeCell ref="L26:T26"/>
    <mergeCell ref="L27:T27"/>
    <mergeCell ref="L28:T28"/>
    <mergeCell ref="A1:K1"/>
    <mergeCell ref="A2:K2"/>
    <mergeCell ref="L48:T48"/>
    <mergeCell ref="L54:T54"/>
    <mergeCell ref="L59:T59"/>
    <mergeCell ref="L23:T23"/>
    <mergeCell ref="L25:T25"/>
    <mergeCell ref="L34:T34"/>
    <mergeCell ref="L15:T15"/>
    <mergeCell ref="L16:T16"/>
    <mergeCell ref="B20:K20"/>
    <mergeCell ref="L20:T20"/>
    <mergeCell ref="B5:B9"/>
    <mergeCell ref="C5:J8"/>
    <mergeCell ref="L13:T13"/>
    <mergeCell ref="L10:T10"/>
    <mergeCell ref="L11:T11"/>
    <mergeCell ref="L12:T12"/>
    <mergeCell ref="L14:T14"/>
    <mergeCell ref="L92:T92"/>
    <mergeCell ref="L93:T93"/>
    <mergeCell ref="L94:T94"/>
    <mergeCell ref="L17:T17"/>
    <mergeCell ref="L18:T18"/>
    <mergeCell ref="L19:T19"/>
    <mergeCell ref="L29:T29"/>
    <mergeCell ref="L30:T30"/>
    <mergeCell ref="L31:T31"/>
    <mergeCell ref="L33:T33"/>
    <mergeCell ref="L96:T96"/>
    <mergeCell ref="L97:T97"/>
    <mergeCell ref="L98:T98"/>
    <mergeCell ref="L99:T99"/>
    <mergeCell ref="L100:T100"/>
    <mergeCell ref="L101:T101"/>
    <mergeCell ref="A115:A116"/>
    <mergeCell ref="C115:C116"/>
    <mergeCell ref="D115:D116"/>
    <mergeCell ref="E115:E116"/>
    <mergeCell ref="F115:F116"/>
    <mergeCell ref="G115:G116"/>
    <mergeCell ref="A121:A122"/>
    <mergeCell ref="C121:C122"/>
    <mergeCell ref="D121:D122"/>
    <mergeCell ref="E121:E122"/>
    <mergeCell ref="F121:F122"/>
    <mergeCell ref="L123:T123"/>
    <mergeCell ref="L124:T124"/>
    <mergeCell ref="L125:T125"/>
    <mergeCell ref="L126:T126"/>
    <mergeCell ref="G121:G122"/>
    <mergeCell ref="H121:H122"/>
    <mergeCell ref="I121:I122"/>
    <mergeCell ref="J121:J122"/>
    <mergeCell ref="K121:K122"/>
    <mergeCell ref="L121:T122"/>
  </mergeCells>
  <printOptions/>
  <pageMargins left="0.7086614173228347" right="0.7086614173228347" top="0.7480314960629921" bottom="0.7480314960629921" header="0.31496062992125984" footer="0.31496062992125984"/>
  <pageSetup orientation="landscape" paperSize="9" scale="87" r:id="rId1"/>
  <rowBreaks count="14" manualBreakCount="14">
    <brk id="19" max="10" man="1"/>
    <brk id="37" max="10" man="1"/>
    <brk id="44" max="10" man="1"/>
    <brk id="50" max="10" man="1"/>
    <brk id="61" max="10" man="1"/>
    <brk id="77" max="10" man="1"/>
    <brk id="101" max="10" man="1"/>
    <brk id="126" max="10" man="1"/>
    <brk id="137" max="10" man="1"/>
    <brk id="151" max="10" man="1"/>
    <brk id="164" max="10" man="1"/>
    <brk id="169" max="10" man="1"/>
    <brk id="203" max="10" man="1"/>
    <brk id="218" max="10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234"/>
  <sheetViews>
    <sheetView view="pageBreakPreview" zoomScaleSheetLayoutView="100" workbookViewId="0" topLeftCell="A20">
      <selection activeCell="K52" sqref="K52:K53"/>
    </sheetView>
  </sheetViews>
  <sheetFormatPr defaultColWidth="9.140625" defaultRowHeight="15"/>
  <cols>
    <col min="1" max="1" width="6.57421875" style="0" customWidth="1"/>
    <col min="2" max="2" width="28.57421875" style="0" customWidth="1"/>
    <col min="3" max="3" width="10.421875" style="0" customWidth="1"/>
    <col min="4" max="4" width="10.140625" style="0" customWidth="1"/>
    <col min="6" max="7" width="9.28125" style="0" customWidth="1"/>
    <col min="11" max="11" width="31.57421875" style="0" customWidth="1"/>
    <col min="12" max="12" width="7.8515625" style="0" customWidth="1"/>
    <col min="13" max="20" width="9.140625" style="0" hidden="1" customWidth="1"/>
  </cols>
  <sheetData>
    <row r="1" spans="1:11" ht="15.75" hidden="1">
      <c r="A1" s="174" t="s">
        <v>82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15.75" hidden="1">
      <c r="A2" s="174" t="s">
        <v>83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ht="15.75" hidden="1">
      <c r="A3" s="37"/>
    </row>
    <row r="4" ht="15.75" hidden="1" thickBot="1">
      <c r="A4" s="1"/>
    </row>
    <row r="5" spans="1:11" ht="75.75" customHeight="1" hidden="1">
      <c r="A5" s="40" t="s">
        <v>0</v>
      </c>
      <c r="B5" s="162" t="s">
        <v>2</v>
      </c>
      <c r="C5" s="165" t="s">
        <v>3</v>
      </c>
      <c r="D5" s="166"/>
      <c r="E5" s="166"/>
      <c r="F5" s="166"/>
      <c r="G5" s="166"/>
      <c r="H5" s="166"/>
      <c r="I5" s="166"/>
      <c r="J5" s="167"/>
      <c r="K5" s="42" t="s">
        <v>4</v>
      </c>
    </row>
    <row r="6" spans="1:11" ht="69.75" customHeight="1" hidden="1">
      <c r="A6" s="41" t="s">
        <v>1</v>
      </c>
      <c r="B6" s="163"/>
      <c r="C6" s="168"/>
      <c r="D6" s="169"/>
      <c r="E6" s="169"/>
      <c r="F6" s="169"/>
      <c r="G6" s="169"/>
      <c r="H6" s="169"/>
      <c r="I6" s="169"/>
      <c r="J6" s="170"/>
      <c r="K6" s="43" t="s">
        <v>5</v>
      </c>
    </row>
    <row r="7" spans="1:11" ht="21.75" customHeight="1" hidden="1">
      <c r="A7" s="2"/>
      <c r="B7" s="163"/>
      <c r="C7" s="168"/>
      <c r="D7" s="169"/>
      <c r="E7" s="169"/>
      <c r="F7" s="169"/>
      <c r="G7" s="169"/>
      <c r="H7" s="169"/>
      <c r="I7" s="169"/>
      <c r="J7" s="170"/>
      <c r="K7" s="43" t="s">
        <v>6</v>
      </c>
    </row>
    <row r="8" spans="1:11" ht="16.5" hidden="1" thickBot="1">
      <c r="A8" s="2"/>
      <c r="B8" s="163"/>
      <c r="C8" s="171"/>
      <c r="D8" s="172"/>
      <c r="E8" s="172"/>
      <c r="F8" s="172"/>
      <c r="G8" s="172"/>
      <c r="H8" s="172"/>
      <c r="I8" s="172"/>
      <c r="J8" s="173"/>
      <c r="K8" s="44"/>
    </row>
    <row r="9" spans="1:11" ht="16.5" hidden="1" thickBot="1">
      <c r="A9" s="3"/>
      <c r="B9" s="164"/>
      <c r="C9" s="44" t="s">
        <v>7</v>
      </c>
      <c r="D9" s="44" t="s">
        <v>8</v>
      </c>
      <c r="E9" s="44" t="s">
        <v>9</v>
      </c>
      <c r="F9" s="44" t="s">
        <v>10</v>
      </c>
      <c r="G9" s="44" t="s">
        <v>11</v>
      </c>
      <c r="H9" s="44" t="s">
        <v>12</v>
      </c>
      <c r="I9" s="44" t="s">
        <v>13</v>
      </c>
      <c r="J9" s="44" t="s">
        <v>14</v>
      </c>
      <c r="K9" s="44"/>
    </row>
    <row r="10" spans="1:20" ht="16.5" hidden="1" thickBot="1">
      <c r="A10" s="8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151"/>
      <c r="M10" s="152"/>
      <c r="N10" s="152"/>
      <c r="O10" s="152"/>
      <c r="P10" s="152"/>
      <c r="Q10" s="152"/>
      <c r="R10" s="152"/>
      <c r="S10" s="152"/>
      <c r="T10" s="152"/>
    </row>
    <row r="11" spans="1:20" ht="63.75" hidden="1" thickBot="1">
      <c r="A11" s="10"/>
      <c r="B11" s="11" t="s">
        <v>15</v>
      </c>
      <c r="C11" s="17">
        <f aca="true" t="shared" si="0" ref="C11:J11">C22+C65+C141+C174+C208+C224</f>
        <v>1899021.3000000003</v>
      </c>
      <c r="D11" s="17">
        <f t="shared" si="0"/>
        <v>246964.8</v>
      </c>
      <c r="E11" s="17">
        <f t="shared" si="0"/>
        <v>263798.2</v>
      </c>
      <c r="F11" s="17">
        <f t="shared" si="0"/>
        <v>279109.69999999995</v>
      </c>
      <c r="G11" s="17">
        <f t="shared" si="0"/>
        <v>277909.69999999995</v>
      </c>
      <c r="H11" s="17">
        <f t="shared" si="0"/>
        <v>277909.69999999995</v>
      </c>
      <c r="I11" s="17">
        <f t="shared" si="0"/>
        <v>277909.69999999995</v>
      </c>
      <c r="J11" s="17">
        <f t="shared" si="0"/>
        <v>277909.69999999995</v>
      </c>
      <c r="K11" s="12"/>
      <c r="L11" s="151"/>
      <c r="M11" s="152"/>
      <c r="N11" s="152"/>
      <c r="O11" s="152"/>
      <c r="P11" s="152"/>
      <c r="Q11" s="152"/>
      <c r="R11" s="152"/>
      <c r="S11" s="152"/>
      <c r="T11" s="152"/>
    </row>
    <row r="12" spans="1:20" ht="16.5" hidden="1" thickBot="1">
      <c r="A12" s="10"/>
      <c r="B12" s="11" t="s">
        <v>16</v>
      </c>
      <c r="C12" s="18">
        <f>C23+C68+C142+C175+C209</f>
        <v>973823.8</v>
      </c>
      <c r="D12" s="18">
        <f aca="true" t="shared" si="1" ref="D12:J12">D23+D68+D142+D175+D209</f>
        <v>122090.00000000001</v>
      </c>
      <c r="E12" s="18">
        <f t="shared" si="1"/>
        <v>131086.9</v>
      </c>
      <c r="F12" s="18">
        <f t="shared" si="1"/>
        <v>144378.4</v>
      </c>
      <c r="G12" s="18">
        <f t="shared" si="1"/>
        <v>144378.4</v>
      </c>
      <c r="H12" s="18">
        <f t="shared" si="1"/>
        <v>144378.4</v>
      </c>
      <c r="I12" s="18">
        <f t="shared" si="1"/>
        <v>144378.4</v>
      </c>
      <c r="J12" s="18">
        <f t="shared" si="1"/>
        <v>144378.4</v>
      </c>
      <c r="K12" s="12"/>
      <c r="L12" s="151"/>
      <c r="M12" s="152"/>
      <c r="N12" s="152"/>
      <c r="O12" s="152"/>
      <c r="P12" s="152"/>
      <c r="Q12" s="152"/>
      <c r="R12" s="152"/>
      <c r="S12" s="152"/>
      <c r="T12" s="152"/>
    </row>
    <row r="13" spans="1:20" ht="48" hidden="1" thickBot="1">
      <c r="A13" s="10"/>
      <c r="B13" s="11" t="s">
        <v>55</v>
      </c>
      <c r="C13" s="18">
        <f>C24+C69+C143+C176+C211</f>
        <v>513066.27999999997</v>
      </c>
      <c r="D13" s="18">
        <f aca="true" t="shared" si="2" ref="D13:J13">D24+D69+D143+D176+D211</f>
        <v>62777.48000000001</v>
      </c>
      <c r="E13" s="18">
        <f t="shared" si="2"/>
        <v>69324.8</v>
      </c>
      <c r="F13" s="18">
        <f t="shared" si="2"/>
        <v>76117.2</v>
      </c>
      <c r="G13" s="18">
        <f t="shared" si="2"/>
        <v>76117.2</v>
      </c>
      <c r="H13" s="18">
        <f t="shared" si="2"/>
        <v>76117.2</v>
      </c>
      <c r="I13" s="18">
        <f t="shared" si="2"/>
        <v>76117.2</v>
      </c>
      <c r="J13" s="18">
        <f t="shared" si="2"/>
        <v>76117.2</v>
      </c>
      <c r="K13" s="12"/>
      <c r="L13" s="151"/>
      <c r="M13" s="152"/>
      <c r="N13" s="152"/>
      <c r="O13" s="152"/>
      <c r="P13" s="152"/>
      <c r="Q13" s="152"/>
      <c r="R13" s="152"/>
      <c r="S13" s="152"/>
      <c r="T13" s="152"/>
    </row>
    <row r="14" spans="1:20" ht="16.5" hidden="1" thickBot="1">
      <c r="A14" s="10"/>
      <c r="B14" s="11" t="s">
        <v>17</v>
      </c>
      <c r="C14" s="17">
        <f aca="true" t="shared" si="3" ref="C14:J15">C25+C70+C144+C177+C211+C225</f>
        <v>925197.5</v>
      </c>
      <c r="D14" s="31">
        <f t="shared" si="3"/>
        <v>124874.79999999997</v>
      </c>
      <c r="E14" s="17">
        <f t="shared" si="3"/>
        <v>132711.30000000002</v>
      </c>
      <c r="F14" s="17">
        <f t="shared" si="3"/>
        <v>134731.30000000002</v>
      </c>
      <c r="G14" s="17">
        <f t="shared" si="3"/>
        <v>133531.30000000002</v>
      </c>
      <c r="H14" s="17">
        <f t="shared" si="3"/>
        <v>133531.30000000002</v>
      </c>
      <c r="I14" s="17">
        <f t="shared" si="3"/>
        <v>133531.30000000002</v>
      </c>
      <c r="J14" s="17">
        <f t="shared" si="3"/>
        <v>133531.30000000002</v>
      </c>
      <c r="K14" s="12"/>
      <c r="L14" s="151"/>
      <c r="M14" s="152"/>
      <c r="N14" s="152"/>
      <c r="O14" s="152"/>
      <c r="P14" s="152"/>
      <c r="Q14" s="152"/>
      <c r="R14" s="152"/>
      <c r="S14" s="152"/>
      <c r="T14" s="152"/>
    </row>
    <row r="15" spans="1:20" ht="48" hidden="1" thickBot="1">
      <c r="A15" s="10"/>
      <c r="B15" s="11" t="s">
        <v>55</v>
      </c>
      <c r="C15" s="17">
        <f t="shared" si="3"/>
        <v>325698.69999999995</v>
      </c>
      <c r="D15" s="31">
        <f t="shared" si="3"/>
        <v>43227.700000000004</v>
      </c>
      <c r="E15" s="17">
        <f t="shared" si="3"/>
        <v>46847.99999999999</v>
      </c>
      <c r="F15" s="17">
        <f t="shared" si="3"/>
        <v>48084.600000000006</v>
      </c>
      <c r="G15" s="17">
        <f t="shared" si="3"/>
        <v>46884.600000000006</v>
      </c>
      <c r="H15" s="17">
        <f t="shared" si="3"/>
        <v>46884.600000000006</v>
      </c>
      <c r="I15" s="17">
        <f t="shared" si="3"/>
        <v>46884.600000000006</v>
      </c>
      <c r="J15" s="17">
        <f t="shared" si="3"/>
        <v>46884.600000000006</v>
      </c>
      <c r="K15" s="12"/>
      <c r="L15" s="151"/>
      <c r="M15" s="152"/>
      <c r="N15" s="152"/>
      <c r="O15" s="152"/>
      <c r="P15" s="152"/>
      <c r="Q15" s="152"/>
      <c r="R15" s="152"/>
      <c r="S15" s="152"/>
      <c r="T15" s="152"/>
    </row>
    <row r="16" spans="1:20" ht="16.5" hidden="1" thickBot="1">
      <c r="A16" s="10"/>
      <c r="B16" s="11" t="s">
        <v>18</v>
      </c>
      <c r="C16" s="17"/>
      <c r="D16" s="17"/>
      <c r="E16" s="18"/>
      <c r="F16" s="17"/>
      <c r="G16" s="17"/>
      <c r="H16" s="17"/>
      <c r="I16" s="17"/>
      <c r="J16" s="17"/>
      <c r="K16" s="12"/>
      <c r="L16" s="151"/>
      <c r="M16" s="152"/>
      <c r="N16" s="152"/>
      <c r="O16" s="152"/>
      <c r="P16" s="152"/>
      <c r="Q16" s="152"/>
      <c r="R16" s="152"/>
      <c r="S16" s="152"/>
      <c r="T16" s="152"/>
    </row>
    <row r="17" spans="1:20" ht="16.5" hidden="1" thickBot="1">
      <c r="A17" s="10"/>
      <c r="B17" s="11" t="s">
        <v>16</v>
      </c>
      <c r="C17" s="17"/>
      <c r="D17" s="17"/>
      <c r="E17" s="17"/>
      <c r="F17" s="17"/>
      <c r="G17" s="17"/>
      <c r="H17" s="17"/>
      <c r="I17" s="17"/>
      <c r="J17" s="17"/>
      <c r="K17" s="12"/>
      <c r="L17" s="151"/>
      <c r="M17" s="152"/>
      <c r="N17" s="152"/>
      <c r="O17" s="152"/>
      <c r="P17" s="152"/>
      <c r="Q17" s="152"/>
      <c r="R17" s="152"/>
      <c r="S17" s="152"/>
      <c r="T17" s="152"/>
    </row>
    <row r="18" spans="1:20" ht="16.5" hidden="1" thickBot="1">
      <c r="A18" s="10"/>
      <c r="B18" s="11" t="s">
        <v>17</v>
      </c>
      <c r="C18" s="17"/>
      <c r="D18" s="17"/>
      <c r="E18" s="17"/>
      <c r="F18" s="17"/>
      <c r="G18" s="17"/>
      <c r="H18" s="17"/>
      <c r="I18" s="17"/>
      <c r="J18" s="17"/>
      <c r="K18" s="12"/>
      <c r="L18" s="151"/>
      <c r="M18" s="152"/>
      <c r="N18" s="152"/>
      <c r="O18" s="152"/>
      <c r="P18" s="152"/>
      <c r="Q18" s="152"/>
      <c r="R18" s="152"/>
      <c r="S18" s="152"/>
      <c r="T18" s="152"/>
    </row>
    <row r="19" spans="1:20" ht="32.25" hidden="1" thickBot="1">
      <c r="A19" s="79"/>
      <c r="B19" s="55" t="s">
        <v>19</v>
      </c>
      <c r="C19" s="80"/>
      <c r="D19" s="80"/>
      <c r="E19" s="81"/>
      <c r="F19" s="80"/>
      <c r="G19" s="80"/>
      <c r="H19" s="80"/>
      <c r="I19" s="80"/>
      <c r="J19" s="80"/>
      <c r="K19" s="82"/>
      <c r="L19" s="151"/>
      <c r="M19" s="152"/>
      <c r="N19" s="152"/>
      <c r="O19" s="152"/>
      <c r="P19" s="152"/>
      <c r="Q19" s="152"/>
      <c r="R19" s="152"/>
      <c r="S19" s="152"/>
      <c r="T19" s="152"/>
    </row>
    <row r="20" spans="1:20" ht="19.5" thickBot="1">
      <c r="A20" s="83"/>
      <c r="B20" s="59"/>
      <c r="C20" s="60"/>
      <c r="D20" s="60"/>
      <c r="E20" s="61"/>
      <c r="F20" s="60"/>
      <c r="G20" s="60"/>
      <c r="H20" s="60"/>
      <c r="I20" s="60"/>
      <c r="J20" s="205" t="s">
        <v>93</v>
      </c>
      <c r="K20" s="206"/>
      <c r="L20" s="46"/>
      <c r="M20" s="39"/>
      <c r="N20" s="39"/>
      <c r="O20" s="39"/>
      <c r="P20" s="39"/>
      <c r="Q20" s="39"/>
      <c r="R20" s="39"/>
      <c r="S20" s="39"/>
      <c r="T20" s="39"/>
    </row>
    <row r="21" spans="1:20" ht="31.5" customHeight="1" thickBot="1">
      <c r="A21" s="10"/>
      <c r="B21" s="230" t="s">
        <v>20</v>
      </c>
      <c r="C21" s="231"/>
      <c r="D21" s="231"/>
      <c r="E21" s="231"/>
      <c r="F21" s="231"/>
      <c r="G21" s="231"/>
      <c r="H21" s="231"/>
      <c r="I21" s="231"/>
      <c r="J21" s="231"/>
      <c r="K21" s="232"/>
      <c r="L21" s="151"/>
      <c r="M21" s="152"/>
      <c r="N21" s="152"/>
      <c r="O21" s="152"/>
      <c r="P21" s="152"/>
      <c r="Q21" s="152"/>
      <c r="R21" s="152"/>
      <c r="S21" s="152"/>
      <c r="T21" s="152"/>
    </row>
    <row r="22" spans="1:20" ht="60.75" customHeight="1" hidden="1" thickBot="1">
      <c r="A22" s="45"/>
      <c r="B22" s="62" t="s">
        <v>21</v>
      </c>
      <c r="C22" s="57">
        <f>D22+E22+F22+G22+H22+I22+J22</f>
        <v>378905.60000000003</v>
      </c>
      <c r="D22" s="57">
        <f>D23+D25</f>
        <v>49924.7</v>
      </c>
      <c r="E22" s="57">
        <f aca="true" t="shared" si="4" ref="E22:J22">E23+E25</f>
        <v>52372.4</v>
      </c>
      <c r="F22" s="57">
        <f t="shared" si="4"/>
        <v>56281.7</v>
      </c>
      <c r="G22" s="57">
        <f t="shared" si="4"/>
        <v>55081.7</v>
      </c>
      <c r="H22" s="57">
        <f t="shared" si="4"/>
        <v>55081.7</v>
      </c>
      <c r="I22" s="57">
        <f t="shared" si="4"/>
        <v>55081.7</v>
      </c>
      <c r="J22" s="57">
        <f t="shared" si="4"/>
        <v>55081.7</v>
      </c>
      <c r="K22" s="58"/>
      <c r="L22" s="151"/>
      <c r="M22" s="152"/>
      <c r="N22" s="152"/>
      <c r="O22" s="152"/>
      <c r="P22" s="152"/>
      <c r="Q22" s="152"/>
      <c r="R22" s="152"/>
      <c r="S22" s="152"/>
      <c r="T22" s="152"/>
    </row>
    <row r="23" spans="1:20" ht="16.5" hidden="1" thickBot="1">
      <c r="A23" s="45"/>
      <c r="B23" s="27" t="s">
        <v>16</v>
      </c>
      <c r="C23" s="57">
        <f>D23+E23+F23+G23+H23+I23+J23</f>
        <v>161319</v>
      </c>
      <c r="D23" s="52">
        <f aca="true" t="shared" si="5" ref="D23:J24">D32+D48+D54+D60+D37</f>
        <v>20114</v>
      </c>
      <c r="E23" s="52">
        <f t="shared" si="5"/>
        <v>21900</v>
      </c>
      <c r="F23" s="52">
        <f t="shared" si="5"/>
        <v>23861</v>
      </c>
      <c r="G23" s="52">
        <f t="shared" si="5"/>
        <v>23861</v>
      </c>
      <c r="H23" s="52">
        <f t="shared" si="5"/>
        <v>23861</v>
      </c>
      <c r="I23" s="52">
        <f t="shared" si="5"/>
        <v>23861</v>
      </c>
      <c r="J23" s="52">
        <f t="shared" si="5"/>
        <v>23861</v>
      </c>
      <c r="K23" s="58"/>
      <c r="L23" s="151"/>
      <c r="M23" s="152"/>
      <c r="N23" s="152"/>
      <c r="O23" s="152"/>
      <c r="P23" s="152"/>
      <c r="Q23" s="152"/>
      <c r="R23" s="152"/>
      <c r="S23" s="152"/>
      <c r="T23" s="152"/>
    </row>
    <row r="24" spans="1:20" ht="48" hidden="1" thickBot="1">
      <c r="A24" s="45"/>
      <c r="B24" s="27" t="s">
        <v>39</v>
      </c>
      <c r="C24" s="57">
        <f>D24+E24+F24+G24+H24+I24+J24</f>
        <v>153677</v>
      </c>
      <c r="D24" s="52">
        <f t="shared" si="5"/>
        <v>19206</v>
      </c>
      <c r="E24" s="52">
        <f t="shared" si="5"/>
        <v>20851</v>
      </c>
      <c r="F24" s="52">
        <f t="shared" si="5"/>
        <v>22724</v>
      </c>
      <c r="G24" s="52">
        <f t="shared" si="5"/>
        <v>22724</v>
      </c>
      <c r="H24" s="52">
        <f t="shared" si="5"/>
        <v>22724</v>
      </c>
      <c r="I24" s="52">
        <f t="shared" si="5"/>
        <v>22724</v>
      </c>
      <c r="J24" s="52">
        <f t="shared" si="5"/>
        <v>22724</v>
      </c>
      <c r="K24" s="58"/>
      <c r="L24" s="151"/>
      <c r="M24" s="152"/>
      <c r="N24" s="152"/>
      <c r="O24" s="152"/>
      <c r="P24" s="152"/>
      <c r="Q24" s="152"/>
      <c r="R24" s="152"/>
      <c r="S24" s="152"/>
      <c r="T24" s="152"/>
    </row>
    <row r="25" spans="1:20" ht="16.5" hidden="1" thickBot="1">
      <c r="A25" s="45"/>
      <c r="B25" s="27" t="s">
        <v>17</v>
      </c>
      <c r="C25" s="57">
        <f>D25+E25+F25+G25+H25+I25+J25</f>
        <v>217586.60000000003</v>
      </c>
      <c r="D25" s="52">
        <f aca="true" t="shared" si="6" ref="D25:J26">D34+D40+D44+D50+D56+D62</f>
        <v>29810.7</v>
      </c>
      <c r="E25" s="52">
        <f t="shared" si="6"/>
        <v>30472.4</v>
      </c>
      <c r="F25" s="52">
        <f t="shared" si="6"/>
        <v>32420.7</v>
      </c>
      <c r="G25" s="52">
        <f t="shared" si="6"/>
        <v>31220.7</v>
      </c>
      <c r="H25" s="52">
        <f t="shared" si="6"/>
        <v>31220.7</v>
      </c>
      <c r="I25" s="52">
        <f t="shared" si="6"/>
        <v>31220.7</v>
      </c>
      <c r="J25" s="52">
        <f t="shared" si="6"/>
        <v>31220.7</v>
      </c>
      <c r="K25" s="58"/>
      <c r="L25" s="151"/>
      <c r="M25" s="152"/>
      <c r="N25" s="152"/>
      <c r="O25" s="152"/>
      <c r="P25" s="152"/>
      <c r="Q25" s="152"/>
      <c r="R25" s="152"/>
      <c r="S25" s="152"/>
      <c r="T25" s="152"/>
    </row>
    <row r="26" spans="1:20" ht="48" hidden="1" thickBot="1">
      <c r="A26" s="45"/>
      <c r="B26" s="27" t="s">
        <v>39</v>
      </c>
      <c r="C26" s="57">
        <f>D26+E26+F26+G26+H26+I26+J26</f>
        <v>194869.59999999998</v>
      </c>
      <c r="D26" s="52">
        <f t="shared" si="6"/>
        <v>27446.4</v>
      </c>
      <c r="E26" s="52">
        <f t="shared" si="6"/>
        <v>27603.7</v>
      </c>
      <c r="F26" s="52">
        <f t="shared" si="6"/>
        <v>28923.9</v>
      </c>
      <c r="G26" s="52">
        <f t="shared" si="6"/>
        <v>27723.9</v>
      </c>
      <c r="H26" s="52">
        <f t="shared" si="6"/>
        <v>27723.9</v>
      </c>
      <c r="I26" s="52">
        <f t="shared" si="6"/>
        <v>27723.9</v>
      </c>
      <c r="J26" s="52">
        <f t="shared" si="6"/>
        <v>27723.9</v>
      </c>
      <c r="K26" s="58"/>
      <c r="L26" s="151"/>
      <c r="M26" s="152"/>
      <c r="N26" s="152"/>
      <c r="O26" s="152"/>
      <c r="P26" s="152"/>
      <c r="Q26" s="152"/>
      <c r="R26" s="152"/>
      <c r="S26" s="152"/>
      <c r="T26" s="152"/>
    </row>
    <row r="27" spans="1:20" ht="16.5" hidden="1" thickBot="1">
      <c r="A27" s="45"/>
      <c r="B27" s="27" t="s">
        <v>18</v>
      </c>
      <c r="C27" s="52"/>
      <c r="D27" s="52"/>
      <c r="E27" s="52"/>
      <c r="F27" s="52"/>
      <c r="G27" s="52"/>
      <c r="H27" s="52"/>
      <c r="I27" s="52"/>
      <c r="J27" s="52"/>
      <c r="K27" s="58"/>
      <c r="L27" s="151"/>
      <c r="M27" s="152"/>
      <c r="N27" s="152"/>
      <c r="O27" s="152"/>
      <c r="P27" s="152"/>
      <c r="Q27" s="152"/>
      <c r="R27" s="152"/>
      <c r="S27" s="152"/>
      <c r="T27" s="152"/>
    </row>
    <row r="28" spans="1:20" ht="16.5" hidden="1" thickBot="1">
      <c r="A28" s="45"/>
      <c r="B28" s="27" t="s">
        <v>16</v>
      </c>
      <c r="C28" s="52"/>
      <c r="D28" s="52"/>
      <c r="E28" s="52"/>
      <c r="F28" s="52"/>
      <c r="G28" s="52"/>
      <c r="H28" s="52"/>
      <c r="I28" s="52"/>
      <c r="J28" s="52"/>
      <c r="K28" s="58"/>
      <c r="L28" s="151"/>
      <c r="M28" s="152"/>
      <c r="N28" s="152"/>
      <c r="O28" s="152"/>
      <c r="P28" s="152"/>
      <c r="Q28" s="152"/>
      <c r="R28" s="152"/>
      <c r="S28" s="152"/>
      <c r="T28" s="152"/>
    </row>
    <row r="29" spans="1:20" ht="16.5" hidden="1" thickBot="1">
      <c r="A29" s="45"/>
      <c r="B29" s="27" t="s">
        <v>17</v>
      </c>
      <c r="C29" s="52"/>
      <c r="D29" s="52"/>
      <c r="E29" s="52"/>
      <c r="F29" s="52"/>
      <c r="G29" s="52"/>
      <c r="H29" s="52"/>
      <c r="I29" s="52"/>
      <c r="J29" s="52"/>
      <c r="K29" s="58"/>
      <c r="L29" s="151"/>
      <c r="M29" s="152"/>
      <c r="N29" s="152"/>
      <c r="O29" s="152"/>
      <c r="P29" s="152"/>
      <c r="Q29" s="152"/>
      <c r="R29" s="152"/>
      <c r="S29" s="152"/>
      <c r="T29" s="152"/>
    </row>
    <row r="30" spans="1:20" ht="36.75" customHeight="1" hidden="1" thickBot="1">
      <c r="A30" s="45"/>
      <c r="B30" s="27" t="s">
        <v>19</v>
      </c>
      <c r="C30" s="52"/>
      <c r="D30" s="52"/>
      <c r="E30" s="52"/>
      <c r="F30" s="52"/>
      <c r="G30" s="52"/>
      <c r="H30" s="52"/>
      <c r="I30" s="52"/>
      <c r="J30" s="52"/>
      <c r="K30" s="58"/>
      <c r="L30" s="151"/>
      <c r="M30" s="152"/>
      <c r="N30" s="152"/>
      <c r="O30" s="152"/>
      <c r="P30" s="152"/>
      <c r="Q30" s="152"/>
      <c r="R30" s="152"/>
      <c r="S30" s="152"/>
      <c r="T30" s="152"/>
    </row>
    <row r="31" spans="1:20" ht="222" customHeight="1" hidden="1" thickBot="1">
      <c r="A31" s="45"/>
      <c r="B31" s="27" t="s">
        <v>46</v>
      </c>
      <c r="C31" s="57">
        <f>C32+C34</f>
        <v>157601</v>
      </c>
      <c r="D31" s="57">
        <f aca="true" t="shared" si="7" ref="D31:J31">D32+D34</f>
        <v>19550</v>
      </c>
      <c r="E31" s="57">
        <f t="shared" si="7"/>
        <v>21386</v>
      </c>
      <c r="F31" s="57">
        <f t="shared" si="7"/>
        <v>23333</v>
      </c>
      <c r="G31" s="57">
        <f t="shared" si="7"/>
        <v>23333</v>
      </c>
      <c r="H31" s="57">
        <f t="shared" si="7"/>
        <v>23333</v>
      </c>
      <c r="I31" s="57">
        <f t="shared" si="7"/>
        <v>23333</v>
      </c>
      <c r="J31" s="57">
        <f t="shared" si="7"/>
        <v>23333</v>
      </c>
      <c r="K31" s="58" t="s">
        <v>75</v>
      </c>
      <c r="L31" s="151"/>
      <c r="M31" s="152"/>
      <c r="N31" s="152"/>
      <c r="O31" s="152"/>
      <c r="P31" s="152"/>
      <c r="Q31" s="152"/>
      <c r="R31" s="152"/>
      <c r="S31" s="152"/>
      <c r="T31" s="152"/>
    </row>
    <row r="32" spans="1:20" ht="16.5" hidden="1" thickBot="1">
      <c r="A32" s="45"/>
      <c r="B32" s="27" t="s">
        <v>16</v>
      </c>
      <c r="C32" s="57">
        <f>D32+E32+F32+G32+H32+I32+J32</f>
        <v>157601</v>
      </c>
      <c r="D32" s="52">
        <f>D33+882.4</f>
        <v>19550</v>
      </c>
      <c r="E32" s="52">
        <f>E33+1026</f>
        <v>21386</v>
      </c>
      <c r="F32" s="52">
        <f>F33+1113</f>
        <v>23333</v>
      </c>
      <c r="G32" s="52">
        <f aca="true" t="shared" si="8" ref="G32:J33">F32</f>
        <v>23333</v>
      </c>
      <c r="H32" s="52">
        <f t="shared" si="8"/>
        <v>23333</v>
      </c>
      <c r="I32" s="52">
        <f t="shared" si="8"/>
        <v>23333</v>
      </c>
      <c r="J32" s="52">
        <f t="shared" si="8"/>
        <v>23333</v>
      </c>
      <c r="K32" s="58"/>
      <c r="L32" s="151"/>
      <c r="M32" s="152"/>
      <c r="N32" s="152"/>
      <c r="O32" s="152"/>
      <c r="P32" s="152"/>
      <c r="Q32" s="152"/>
      <c r="R32" s="152"/>
      <c r="S32" s="152"/>
      <c r="T32" s="152"/>
    </row>
    <row r="33" spans="1:20" ht="48" hidden="1" thickBot="1">
      <c r="A33" s="45"/>
      <c r="B33" s="27" t="s">
        <v>39</v>
      </c>
      <c r="C33" s="57">
        <f>D33+E33+F33+G33+H33+I33+J33</f>
        <v>150127.6</v>
      </c>
      <c r="D33" s="52">
        <v>18667.6</v>
      </c>
      <c r="E33" s="52">
        <v>20360</v>
      </c>
      <c r="F33" s="52">
        <v>22220</v>
      </c>
      <c r="G33" s="52">
        <f t="shared" si="8"/>
        <v>22220</v>
      </c>
      <c r="H33" s="52">
        <f t="shared" si="8"/>
        <v>22220</v>
      </c>
      <c r="I33" s="52">
        <f t="shared" si="8"/>
        <v>22220</v>
      </c>
      <c r="J33" s="52">
        <f t="shared" si="8"/>
        <v>22220</v>
      </c>
      <c r="K33" s="58"/>
      <c r="L33" s="151"/>
      <c r="M33" s="152"/>
      <c r="N33" s="152"/>
      <c r="O33" s="152"/>
      <c r="P33" s="152"/>
      <c r="Q33" s="152"/>
      <c r="R33" s="152"/>
      <c r="S33" s="152"/>
      <c r="T33" s="152"/>
    </row>
    <row r="34" spans="1:20" ht="16.5" hidden="1" thickBot="1">
      <c r="A34" s="45"/>
      <c r="B34" s="27" t="s">
        <v>17</v>
      </c>
      <c r="C34" s="57">
        <f>D34+E34+F34+G34+H34+I34+J34</f>
        <v>0</v>
      </c>
      <c r="D34" s="52"/>
      <c r="E34" s="52"/>
      <c r="F34" s="52"/>
      <c r="G34" s="52"/>
      <c r="H34" s="52"/>
      <c r="I34" s="52"/>
      <c r="J34" s="52"/>
      <c r="K34" s="58"/>
      <c r="L34" s="151"/>
      <c r="M34" s="152"/>
      <c r="N34" s="152"/>
      <c r="O34" s="152"/>
      <c r="P34" s="152"/>
      <c r="Q34" s="152"/>
      <c r="R34" s="152"/>
      <c r="S34" s="152"/>
      <c r="T34" s="152"/>
    </row>
    <row r="35" spans="1:20" ht="48" hidden="1" thickBot="1">
      <c r="A35" s="45"/>
      <c r="B35" s="27" t="s">
        <v>39</v>
      </c>
      <c r="C35" s="57">
        <f>D35+E35+F35+G35+H35+I35+J35</f>
        <v>0</v>
      </c>
      <c r="D35" s="52"/>
      <c r="E35" s="52"/>
      <c r="F35" s="52"/>
      <c r="G35" s="52"/>
      <c r="H35" s="52"/>
      <c r="I35" s="52"/>
      <c r="J35" s="52"/>
      <c r="K35" s="58"/>
      <c r="L35" s="151"/>
      <c r="M35" s="152"/>
      <c r="N35" s="152"/>
      <c r="O35" s="152"/>
      <c r="P35" s="152"/>
      <c r="Q35" s="152"/>
      <c r="R35" s="152"/>
      <c r="S35" s="152"/>
      <c r="T35" s="152"/>
    </row>
    <row r="36" spans="1:20" ht="259.5" customHeight="1" hidden="1" thickBot="1">
      <c r="A36" s="45"/>
      <c r="B36" s="27" t="s">
        <v>47</v>
      </c>
      <c r="C36" s="57">
        <f>C37</f>
        <v>3718</v>
      </c>
      <c r="D36" s="57">
        <f aca="true" t="shared" si="9" ref="D36:J36">D37</f>
        <v>564</v>
      </c>
      <c r="E36" s="57">
        <f t="shared" si="9"/>
        <v>514</v>
      </c>
      <c r="F36" s="57">
        <f t="shared" si="9"/>
        <v>528</v>
      </c>
      <c r="G36" s="57">
        <f t="shared" si="9"/>
        <v>528</v>
      </c>
      <c r="H36" s="57">
        <f t="shared" si="9"/>
        <v>528</v>
      </c>
      <c r="I36" s="57">
        <f t="shared" si="9"/>
        <v>528</v>
      </c>
      <c r="J36" s="57">
        <f t="shared" si="9"/>
        <v>528</v>
      </c>
      <c r="K36" s="58" t="s">
        <v>75</v>
      </c>
      <c r="L36" s="151"/>
      <c r="M36" s="152"/>
      <c r="N36" s="152"/>
      <c r="O36" s="152"/>
      <c r="P36" s="152"/>
      <c r="Q36" s="152"/>
      <c r="R36" s="152"/>
      <c r="S36" s="152"/>
      <c r="T36" s="152"/>
    </row>
    <row r="37" spans="1:20" ht="16.5" hidden="1" thickBot="1">
      <c r="A37" s="45"/>
      <c r="B37" s="27" t="s">
        <v>16</v>
      </c>
      <c r="C37" s="57">
        <f>D37+E37+F37+G37+H37+I37+J37</f>
        <v>3718</v>
      </c>
      <c r="D37" s="52">
        <f>D38+25.6</f>
        <v>564</v>
      </c>
      <c r="E37" s="52">
        <f>E38+23</f>
        <v>514</v>
      </c>
      <c r="F37" s="52">
        <f>F38+24</f>
        <v>528</v>
      </c>
      <c r="G37" s="52">
        <f aca="true" t="shared" si="10" ref="G37:J38">F37</f>
        <v>528</v>
      </c>
      <c r="H37" s="52">
        <f t="shared" si="10"/>
        <v>528</v>
      </c>
      <c r="I37" s="52">
        <f t="shared" si="10"/>
        <v>528</v>
      </c>
      <c r="J37" s="52">
        <f t="shared" si="10"/>
        <v>528</v>
      </c>
      <c r="K37" s="58"/>
      <c r="L37" s="151"/>
      <c r="M37" s="152"/>
      <c r="N37" s="152"/>
      <c r="O37" s="152"/>
      <c r="P37" s="152"/>
      <c r="Q37" s="152"/>
      <c r="R37" s="152"/>
      <c r="S37" s="152"/>
      <c r="T37" s="152"/>
    </row>
    <row r="38" spans="1:20" ht="48" hidden="1" thickBot="1">
      <c r="A38" s="45"/>
      <c r="B38" s="27" t="s">
        <v>45</v>
      </c>
      <c r="C38" s="57">
        <f>D38+E38+F38+G38+H38+I38+J38</f>
        <v>3549.4</v>
      </c>
      <c r="D38" s="52">
        <v>538.4</v>
      </c>
      <c r="E38" s="52">
        <v>491</v>
      </c>
      <c r="F38" s="52">
        <v>504</v>
      </c>
      <c r="G38" s="52">
        <f t="shared" si="10"/>
        <v>504</v>
      </c>
      <c r="H38" s="52">
        <f t="shared" si="10"/>
        <v>504</v>
      </c>
      <c r="I38" s="52">
        <f t="shared" si="10"/>
        <v>504</v>
      </c>
      <c r="J38" s="52">
        <f t="shared" si="10"/>
        <v>504</v>
      </c>
      <c r="K38" s="58"/>
      <c r="L38" s="151"/>
      <c r="M38" s="152"/>
      <c r="N38" s="152"/>
      <c r="O38" s="152"/>
      <c r="P38" s="152"/>
      <c r="Q38" s="152"/>
      <c r="R38" s="152"/>
      <c r="S38" s="152"/>
      <c r="T38" s="152"/>
    </row>
    <row r="39" spans="1:20" ht="174" hidden="1" thickBot="1">
      <c r="A39" s="45"/>
      <c r="B39" s="27" t="s">
        <v>48</v>
      </c>
      <c r="C39" s="57">
        <f>C40</f>
        <v>212886.60000000003</v>
      </c>
      <c r="D39" s="57">
        <f aca="true" t="shared" si="11" ref="D39:J39">D40</f>
        <v>27510.7</v>
      </c>
      <c r="E39" s="57">
        <f t="shared" si="11"/>
        <v>29272.4</v>
      </c>
      <c r="F39" s="57">
        <f t="shared" si="11"/>
        <v>31220.7</v>
      </c>
      <c r="G39" s="57">
        <f t="shared" si="11"/>
        <v>31220.7</v>
      </c>
      <c r="H39" s="57">
        <f t="shared" si="11"/>
        <v>31220.7</v>
      </c>
      <c r="I39" s="57">
        <f t="shared" si="11"/>
        <v>31220.7</v>
      </c>
      <c r="J39" s="57">
        <f t="shared" si="11"/>
        <v>31220.7</v>
      </c>
      <c r="K39" s="58"/>
      <c r="L39" s="151"/>
      <c r="M39" s="152"/>
      <c r="N39" s="152"/>
      <c r="O39" s="152"/>
      <c r="P39" s="152"/>
      <c r="Q39" s="152"/>
      <c r="R39" s="152"/>
      <c r="S39" s="152"/>
      <c r="T39" s="152"/>
    </row>
    <row r="40" spans="1:20" ht="16.5" hidden="1" thickBot="1">
      <c r="A40" s="45"/>
      <c r="B40" s="27" t="s">
        <v>17</v>
      </c>
      <c r="C40" s="57">
        <f>D40+E40+F40+G40+H40+I40+J40</f>
        <v>212886.60000000003</v>
      </c>
      <c r="D40" s="52">
        <f>D41+2364.3</f>
        <v>27510.7</v>
      </c>
      <c r="E40" s="52">
        <f>E41+2868.7</f>
        <v>29272.4</v>
      </c>
      <c r="F40" s="52">
        <f>F41+3496.8</f>
        <v>31220.7</v>
      </c>
      <c r="G40" s="52">
        <f aca="true" t="shared" si="12" ref="G40:J41">F40</f>
        <v>31220.7</v>
      </c>
      <c r="H40" s="52">
        <f t="shared" si="12"/>
        <v>31220.7</v>
      </c>
      <c r="I40" s="52">
        <f t="shared" si="12"/>
        <v>31220.7</v>
      </c>
      <c r="J40" s="52">
        <f t="shared" si="12"/>
        <v>31220.7</v>
      </c>
      <c r="K40" s="58"/>
      <c r="L40" s="151"/>
      <c r="M40" s="152"/>
      <c r="N40" s="152"/>
      <c r="O40" s="152"/>
      <c r="P40" s="152"/>
      <c r="Q40" s="152"/>
      <c r="R40" s="152"/>
      <c r="S40" s="152"/>
      <c r="T40" s="152"/>
    </row>
    <row r="41" spans="1:20" ht="48" hidden="1" thickBot="1">
      <c r="A41" s="45"/>
      <c r="B41" s="27" t="s">
        <v>39</v>
      </c>
      <c r="C41" s="57">
        <f>D41+E41+F41+G41+H41+I41+J41</f>
        <v>190169.59999999998</v>
      </c>
      <c r="D41" s="52">
        <v>25146.4</v>
      </c>
      <c r="E41" s="52">
        <v>26403.7</v>
      </c>
      <c r="F41" s="52">
        <v>27723.9</v>
      </c>
      <c r="G41" s="52">
        <f t="shared" si="12"/>
        <v>27723.9</v>
      </c>
      <c r="H41" s="52">
        <f t="shared" si="12"/>
        <v>27723.9</v>
      </c>
      <c r="I41" s="52">
        <f t="shared" si="12"/>
        <v>27723.9</v>
      </c>
      <c r="J41" s="52">
        <f t="shared" si="12"/>
        <v>27723.9</v>
      </c>
      <c r="K41" s="58"/>
      <c r="L41" s="151"/>
      <c r="M41" s="152"/>
      <c r="N41" s="152"/>
      <c r="O41" s="152"/>
      <c r="P41" s="152"/>
      <c r="Q41" s="152"/>
      <c r="R41" s="152"/>
      <c r="S41" s="152"/>
      <c r="T41" s="152"/>
    </row>
    <row r="42" spans="1:20" ht="15.75" hidden="1">
      <c r="A42" s="181"/>
      <c r="B42" s="63" t="s">
        <v>30</v>
      </c>
      <c r="C42" s="214">
        <f>C44</f>
        <v>0</v>
      </c>
      <c r="D42" s="214">
        <f aca="true" t="shared" si="13" ref="D42:J42">D44</f>
        <v>0</v>
      </c>
      <c r="E42" s="214">
        <f t="shared" si="13"/>
        <v>0</v>
      </c>
      <c r="F42" s="214">
        <f t="shared" si="13"/>
        <v>0</v>
      </c>
      <c r="G42" s="214">
        <f t="shared" si="13"/>
        <v>0</v>
      </c>
      <c r="H42" s="214">
        <f t="shared" si="13"/>
        <v>0</v>
      </c>
      <c r="I42" s="214">
        <f t="shared" si="13"/>
        <v>0</v>
      </c>
      <c r="J42" s="214">
        <f t="shared" si="13"/>
        <v>0</v>
      </c>
      <c r="K42" s="228"/>
      <c r="L42" s="151"/>
      <c r="M42" s="152"/>
      <c r="N42" s="152"/>
      <c r="O42" s="152"/>
      <c r="P42" s="152"/>
      <c r="Q42" s="152"/>
      <c r="R42" s="152"/>
      <c r="S42" s="152"/>
      <c r="T42" s="152"/>
    </row>
    <row r="43" spans="1:20" ht="95.25" hidden="1" thickBot="1">
      <c r="A43" s="182"/>
      <c r="B43" s="27" t="s">
        <v>62</v>
      </c>
      <c r="C43" s="215"/>
      <c r="D43" s="215"/>
      <c r="E43" s="215"/>
      <c r="F43" s="215"/>
      <c r="G43" s="215"/>
      <c r="H43" s="215"/>
      <c r="I43" s="215"/>
      <c r="J43" s="215"/>
      <c r="K43" s="229"/>
      <c r="L43" s="151"/>
      <c r="M43" s="152"/>
      <c r="N43" s="152"/>
      <c r="O43" s="152"/>
      <c r="P43" s="152"/>
      <c r="Q43" s="152"/>
      <c r="R43" s="152"/>
      <c r="S43" s="152"/>
      <c r="T43" s="152"/>
    </row>
    <row r="44" spans="1:20" ht="16.5" hidden="1" thickBot="1">
      <c r="A44" s="45"/>
      <c r="B44" s="27" t="s">
        <v>17</v>
      </c>
      <c r="C44" s="57">
        <f>D44+E44+F44+G44+H44+I44+J44</f>
        <v>0</v>
      </c>
      <c r="D44" s="52"/>
      <c r="E44" s="52"/>
      <c r="F44" s="52"/>
      <c r="G44" s="52"/>
      <c r="H44" s="52"/>
      <c r="I44" s="52"/>
      <c r="J44" s="52"/>
      <c r="K44" s="58"/>
      <c r="L44" s="151"/>
      <c r="M44" s="152"/>
      <c r="N44" s="152"/>
      <c r="O44" s="152"/>
      <c r="P44" s="152"/>
      <c r="Q44" s="152"/>
      <c r="R44" s="152"/>
      <c r="S44" s="152"/>
      <c r="T44" s="152"/>
    </row>
    <row r="45" spans="1:20" ht="48" hidden="1" thickBot="1">
      <c r="A45" s="45"/>
      <c r="B45" s="27" t="s">
        <v>39</v>
      </c>
      <c r="C45" s="57">
        <f>D45+E45+F45+G45+H45+I45+J45</f>
        <v>0</v>
      </c>
      <c r="D45" s="52"/>
      <c r="E45" s="52"/>
      <c r="F45" s="52"/>
      <c r="G45" s="52"/>
      <c r="H45" s="52"/>
      <c r="I45" s="52"/>
      <c r="J45" s="52"/>
      <c r="K45" s="58"/>
      <c r="L45" s="151"/>
      <c r="M45" s="152"/>
      <c r="N45" s="152"/>
      <c r="O45" s="152"/>
      <c r="P45" s="152"/>
      <c r="Q45" s="152"/>
      <c r="R45" s="152"/>
      <c r="S45" s="152"/>
      <c r="T45" s="152"/>
    </row>
    <row r="46" spans="1:20" ht="15.75" hidden="1">
      <c r="A46" s="181"/>
      <c r="B46" s="63" t="s">
        <v>22</v>
      </c>
      <c r="C46" s="214">
        <f>C48+C50</f>
        <v>4700</v>
      </c>
      <c r="D46" s="214">
        <f aca="true" t="shared" si="14" ref="D46:J46">D48+D50</f>
        <v>2300</v>
      </c>
      <c r="E46" s="214">
        <f t="shared" si="14"/>
        <v>1200</v>
      </c>
      <c r="F46" s="214">
        <f t="shared" si="14"/>
        <v>1200</v>
      </c>
      <c r="G46" s="214">
        <f t="shared" si="14"/>
        <v>0</v>
      </c>
      <c r="H46" s="214">
        <f t="shared" si="14"/>
        <v>0</v>
      </c>
      <c r="I46" s="214">
        <f t="shared" si="14"/>
        <v>0</v>
      </c>
      <c r="J46" s="214">
        <f t="shared" si="14"/>
        <v>0</v>
      </c>
      <c r="K46" s="228" t="s">
        <v>76</v>
      </c>
      <c r="L46" s="151"/>
      <c r="M46" s="152"/>
      <c r="N46" s="152"/>
      <c r="O46" s="152"/>
      <c r="P46" s="152"/>
      <c r="Q46" s="152"/>
      <c r="R46" s="152"/>
      <c r="S46" s="152"/>
      <c r="T46" s="152"/>
    </row>
    <row r="47" spans="1:20" ht="111.75" customHeight="1" hidden="1" thickBot="1">
      <c r="A47" s="182"/>
      <c r="B47" s="27" t="s">
        <v>69</v>
      </c>
      <c r="C47" s="215"/>
      <c r="D47" s="215"/>
      <c r="E47" s="215"/>
      <c r="F47" s="215"/>
      <c r="G47" s="215"/>
      <c r="H47" s="215"/>
      <c r="I47" s="215"/>
      <c r="J47" s="215"/>
      <c r="K47" s="229"/>
      <c r="L47" s="151"/>
      <c r="M47" s="152"/>
      <c r="N47" s="152"/>
      <c r="O47" s="152"/>
      <c r="P47" s="152"/>
      <c r="Q47" s="152"/>
      <c r="R47" s="152"/>
      <c r="S47" s="152"/>
      <c r="T47" s="152"/>
    </row>
    <row r="48" spans="1:20" ht="16.5" hidden="1" thickBot="1">
      <c r="A48" s="45"/>
      <c r="B48" s="27" t="s">
        <v>16</v>
      </c>
      <c r="C48" s="57">
        <f>D48+E48+F48+G48+H48+I48+J48</f>
        <v>0</v>
      </c>
      <c r="D48" s="52"/>
      <c r="E48" s="52"/>
      <c r="F48" s="52"/>
      <c r="G48" s="52"/>
      <c r="H48" s="52"/>
      <c r="I48" s="52"/>
      <c r="J48" s="52"/>
      <c r="K48" s="58"/>
      <c r="L48" s="151"/>
      <c r="M48" s="152"/>
      <c r="N48" s="152"/>
      <c r="O48" s="152"/>
      <c r="P48" s="152"/>
      <c r="Q48" s="152"/>
      <c r="R48" s="152"/>
      <c r="S48" s="152"/>
      <c r="T48" s="152"/>
    </row>
    <row r="49" spans="1:20" ht="48" hidden="1" thickBot="1">
      <c r="A49" s="45"/>
      <c r="B49" s="27" t="s">
        <v>39</v>
      </c>
      <c r="C49" s="57">
        <f>D49+E49+F49+G49+H49+I49+J49</f>
        <v>0</v>
      </c>
      <c r="D49" s="52"/>
      <c r="E49" s="52"/>
      <c r="F49" s="52"/>
      <c r="G49" s="52"/>
      <c r="H49" s="52"/>
      <c r="I49" s="52"/>
      <c r="J49" s="52"/>
      <c r="K49" s="58"/>
      <c r="L49" s="151"/>
      <c r="M49" s="152"/>
      <c r="N49" s="152"/>
      <c r="O49" s="152"/>
      <c r="P49" s="152"/>
      <c r="Q49" s="152"/>
      <c r="R49" s="152"/>
      <c r="S49" s="152"/>
      <c r="T49" s="152"/>
    </row>
    <row r="50" spans="1:20" ht="16.5" hidden="1" thickBot="1">
      <c r="A50" s="45"/>
      <c r="B50" s="27" t="s">
        <v>17</v>
      </c>
      <c r="C50" s="57">
        <f>D50+E50+F50+G50+H50+I50+J50</f>
        <v>4700</v>
      </c>
      <c r="D50" s="52">
        <f>D51</f>
        <v>2300</v>
      </c>
      <c r="E50" s="52">
        <f aca="true" t="shared" si="15" ref="E50:J50">E51</f>
        <v>1200</v>
      </c>
      <c r="F50" s="52">
        <f t="shared" si="15"/>
        <v>1200</v>
      </c>
      <c r="G50" s="52">
        <f t="shared" si="15"/>
        <v>0</v>
      </c>
      <c r="H50" s="52">
        <f t="shared" si="15"/>
        <v>0</v>
      </c>
      <c r="I50" s="52">
        <f t="shared" si="15"/>
        <v>0</v>
      </c>
      <c r="J50" s="52">
        <f t="shared" si="15"/>
        <v>0</v>
      </c>
      <c r="K50" s="58"/>
      <c r="L50" s="151"/>
      <c r="M50" s="152"/>
      <c r="N50" s="152"/>
      <c r="O50" s="152"/>
      <c r="P50" s="152"/>
      <c r="Q50" s="152"/>
      <c r="R50" s="152"/>
      <c r="S50" s="152"/>
      <c r="T50" s="152"/>
    </row>
    <row r="51" spans="1:20" ht="48" hidden="1" thickBot="1">
      <c r="A51" s="45"/>
      <c r="B51" s="27" t="s">
        <v>39</v>
      </c>
      <c r="C51" s="57">
        <f>D51+E51+F51+G51+H51+I51+J51</f>
        <v>4700</v>
      </c>
      <c r="D51" s="52">
        <v>2300</v>
      </c>
      <c r="E51" s="52">
        <v>1200</v>
      </c>
      <c r="F51" s="52">
        <v>1200</v>
      </c>
      <c r="G51" s="52">
        <v>0</v>
      </c>
      <c r="H51" s="52">
        <v>0</v>
      </c>
      <c r="I51" s="52">
        <v>0</v>
      </c>
      <c r="J51" s="52">
        <v>0</v>
      </c>
      <c r="K51" s="58"/>
      <c r="L51" s="151"/>
      <c r="M51" s="152"/>
      <c r="N51" s="152"/>
      <c r="O51" s="152"/>
      <c r="P51" s="152"/>
      <c r="Q51" s="152"/>
      <c r="R51" s="152"/>
      <c r="S51" s="152"/>
      <c r="T51" s="152"/>
    </row>
    <row r="52" spans="1:20" ht="15.75">
      <c r="A52" s="181"/>
      <c r="B52" s="63" t="s">
        <v>44</v>
      </c>
      <c r="C52" s="214">
        <f>C54+C56</f>
        <v>0</v>
      </c>
      <c r="D52" s="214">
        <f aca="true" t="shared" si="16" ref="D52:J52">D54+D56</f>
        <v>0</v>
      </c>
      <c r="E52" s="214">
        <f t="shared" si="16"/>
        <v>0</v>
      </c>
      <c r="F52" s="214">
        <f t="shared" si="16"/>
        <v>0</v>
      </c>
      <c r="G52" s="214">
        <f t="shared" si="16"/>
        <v>0</v>
      </c>
      <c r="H52" s="214">
        <f t="shared" si="16"/>
        <v>0</v>
      </c>
      <c r="I52" s="214">
        <f t="shared" si="16"/>
        <v>0</v>
      </c>
      <c r="J52" s="214">
        <f t="shared" si="16"/>
        <v>0</v>
      </c>
      <c r="K52" s="228" t="s">
        <v>95</v>
      </c>
      <c r="L52" s="151"/>
      <c r="M52" s="152"/>
      <c r="N52" s="152"/>
      <c r="O52" s="152"/>
      <c r="P52" s="152"/>
      <c r="Q52" s="152"/>
      <c r="R52" s="152"/>
      <c r="S52" s="152"/>
      <c r="T52" s="152"/>
    </row>
    <row r="53" spans="1:20" ht="118.5" customHeight="1" thickBot="1">
      <c r="A53" s="182"/>
      <c r="B53" s="27" t="s">
        <v>63</v>
      </c>
      <c r="C53" s="215"/>
      <c r="D53" s="215"/>
      <c r="E53" s="215"/>
      <c r="F53" s="215"/>
      <c r="G53" s="215"/>
      <c r="H53" s="215"/>
      <c r="I53" s="215"/>
      <c r="J53" s="215"/>
      <c r="K53" s="229"/>
      <c r="L53" s="151"/>
      <c r="M53" s="152"/>
      <c r="N53" s="152"/>
      <c r="O53" s="152"/>
      <c r="P53" s="152"/>
      <c r="Q53" s="152"/>
      <c r="R53" s="152"/>
      <c r="S53" s="152"/>
      <c r="T53" s="152"/>
    </row>
    <row r="54" spans="1:20" ht="16.5" thickBot="1">
      <c r="A54" s="45"/>
      <c r="B54" s="27" t="s">
        <v>16</v>
      </c>
      <c r="C54" s="57">
        <f>D54+E54+F54+G54+H54+I54+J54</f>
        <v>0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8"/>
      <c r="L54" s="151"/>
      <c r="M54" s="152"/>
      <c r="N54" s="152"/>
      <c r="O54" s="152"/>
      <c r="P54" s="152"/>
      <c r="Q54" s="152"/>
      <c r="R54" s="152"/>
      <c r="S54" s="152"/>
      <c r="T54" s="152"/>
    </row>
    <row r="55" spans="1:20" ht="48" thickBot="1">
      <c r="A55" s="45"/>
      <c r="B55" s="27" t="s">
        <v>39</v>
      </c>
      <c r="C55" s="57">
        <f>D55+E55+F55+G55+H55+I55+J55</f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8"/>
      <c r="L55" s="151"/>
      <c r="M55" s="152"/>
      <c r="N55" s="152"/>
      <c r="O55" s="152"/>
      <c r="P55" s="152"/>
      <c r="Q55" s="152"/>
      <c r="R55" s="152"/>
      <c r="S55" s="152"/>
      <c r="T55" s="152"/>
    </row>
    <row r="56" spans="1:20" ht="16.5" thickBot="1">
      <c r="A56" s="45"/>
      <c r="B56" s="27" t="s">
        <v>17</v>
      </c>
      <c r="C56" s="57">
        <f>D56+E56+F56+G56+H56+I56+J56</f>
        <v>0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8"/>
      <c r="L56" s="151"/>
      <c r="M56" s="152"/>
      <c r="N56" s="152"/>
      <c r="O56" s="152"/>
      <c r="P56" s="152"/>
      <c r="Q56" s="152"/>
      <c r="R56" s="152"/>
      <c r="S56" s="152"/>
      <c r="T56" s="152"/>
    </row>
    <row r="57" spans="1:20" ht="48" thickBot="1">
      <c r="A57" s="74"/>
      <c r="B57" s="75" t="s">
        <v>39</v>
      </c>
      <c r="C57" s="76">
        <f>D57+E57+F57+G57+H57+I57+J57</f>
        <v>0</v>
      </c>
      <c r="D57" s="77">
        <v>0</v>
      </c>
      <c r="E57" s="77">
        <v>0</v>
      </c>
      <c r="F57" s="77">
        <v>0</v>
      </c>
      <c r="G57" s="77">
        <v>0</v>
      </c>
      <c r="H57" s="77">
        <v>0</v>
      </c>
      <c r="I57" s="77">
        <v>0</v>
      </c>
      <c r="J57" s="77">
        <v>0</v>
      </c>
      <c r="K57" s="78"/>
      <c r="L57" s="151"/>
      <c r="M57" s="152"/>
      <c r="N57" s="152"/>
      <c r="O57" s="152"/>
      <c r="P57" s="152"/>
      <c r="Q57" s="152"/>
      <c r="R57" s="152"/>
      <c r="S57" s="152"/>
      <c r="T57" s="152"/>
    </row>
    <row r="58" spans="1:20" ht="19.5" thickBot="1">
      <c r="A58" s="204"/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46"/>
      <c r="M58" s="39"/>
      <c r="N58" s="39"/>
      <c r="O58" s="39"/>
      <c r="P58" s="39"/>
      <c r="Q58" s="39"/>
      <c r="R58" s="39"/>
      <c r="S58" s="39"/>
      <c r="T58" s="39"/>
    </row>
    <row r="59" spans="1:20" ht="111" hidden="1" thickBot="1">
      <c r="A59" s="45"/>
      <c r="B59" s="11" t="s">
        <v>58</v>
      </c>
      <c r="C59" s="19">
        <f>C60+C62</f>
        <v>0</v>
      </c>
      <c r="D59" s="19">
        <f aca="true" t="shared" si="17" ref="D59:J59">D60+D62</f>
        <v>0</v>
      </c>
      <c r="E59" s="19">
        <f t="shared" si="17"/>
        <v>0</v>
      </c>
      <c r="F59" s="19">
        <f t="shared" si="17"/>
        <v>0</v>
      </c>
      <c r="G59" s="19">
        <f t="shared" si="17"/>
        <v>0</v>
      </c>
      <c r="H59" s="19">
        <f t="shared" si="17"/>
        <v>0</v>
      </c>
      <c r="I59" s="19">
        <f t="shared" si="17"/>
        <v>0</v>
      </c>
      <c r="J59" s="19">
        <f t="shared" si="17"/>
        <v>0</v>
      </c>
      <c r="K59" s="13"/>
      <c r="L59" s="151"/>
      <c r="M59" s="152"/>
      <c r="N59" s="152"/>
      <c r="O59" s="152"/>
      <c r="P59" s="152"/>
      <c r="Q59" s="152"/>
      <c r="R59" s="152"/>
      <c r="S59" s="152"/>
      <c r="T59" s="152"/>
    </row>
    <row r="60" spans="1:20" ht="16.5" hidden="1" thickBot="1">
      <c r="A60" s="45"/>
      <c r="B60" s="11" t="s">
        <v>16</v>
      </c>
      <c r="C60" s="19">
        <f>D60+E60+F60+G60+H60+I60+J60</f>
        <v>0</v>
      </c>
      <c r="D60" s="16"/>
      <c r="E60" s="16"/>
      <c r="F60" s="16"/>
      <c r="G60" s="16"/>
      <c r="H60" s="16"/>
      <c r="I60" s="16"/>
      <c r="J60" s="16"/>
      <c r="K60" s="13"/>
      <c r="L60" s="151"/>
      <c r="M60" s="152"/>
      <c r="N60" s="152"/>
      <c r="O60" s="152"/>
      <c r="P60" s="152"/>
      <c r="Q60" s="152"/>
      <c r="R60" s="152"/>
      <c r="S60" s="152"/>
      <c r="T60" s="152"/>
    </row>
    <row r="61" spans="1:20" ht="48" hidden="1" thickBot="1">
      <c r="A61" s="45"/>
      <c r="B61" s="11" t="s">
        <v>39</v>
      </c>
      <c r="C61" s="19">
        <f>D61+E61+F61+G61+H61+I61+J61</f>
        <v>0</v>
      </c>
      <c r="D61" s="16"/>
      <c r="E61" s="16"/>
      <c r="F61" s="16"/>
      <c r="G61" s="16"/>
      <c r="H61" s="16"/>
      <c r="I61" s="16"/>
      <c r="J61" s="16"/>
      <c r="K61" s="13"/>
      <c r="L61" s="151"/>
      <c r="M61" s="152"/>
      <c r="N61" s="152"/>
      <c r="O61" s="152"/>
      <c r="P61" s="152"/>
      <c r="Q61" s="152"/>
      <c r="R61" s="152"/>
      <c r="S61" s="152"/>
      <c r="T61" s="152"/>
    </row>
    <row r="62" spans="1:20" ht="16.5" hidden="1" thickBot="1">
      <c r="A62" s="45"/>
      <c r="B62" s="11" t="s">
        <v>17</v>
      </c>
      <c r="C62" s="19">
        <f>D62+E62+F62+G62+H62+I62+J62</f>
        <v>0</v>
      </c>
      <c r="D62" s="16"/>
      <c r="E62" s="16"/>
      <c r="F62" s="16"/>
      <c r="G62" s="16"/>
      <c r="H62" s="16"/>
      <c r="I62" s="16"/>
      <c r="J62" s="16"/>
      <c r="K62" s="13"/>
      <c r="L62" s="151"/>
      <c r="M62" s="152"/>
      <c r="N62" s="152"/>
      <c r="O62" s="152"/>
      <c r="P62" s="152"/>
      <c r="Q62" s="152"/>
      <c r="R62" s="152"/>
      <c r="S62" s="152"/>
      <c r="T62" s="152"/>
    </row>
    <row r="63" spans="1:20" ht="48" hidden="1" thickBot="1">
      <c r="A63" s="45"/>
      <c r="B63" s="11" t="s">
        <v>39</v>
      </c>
      <c r="C63" s="19">
        <f>D63+E63+F63+G63+H63+I63+J63</f>
        <v>0</v>
      </c>
      <c r="D63" s="16"/>
      <c r="E63" s="16"/>
      <c r="F63" s="16"/>
      <c r="G63" s="16"/>
      <c r="H63" s="16"/>
      <c r="I63" s="16"/>
      <c r="J63" s="16"/>
      <c r="K63" s="13"/>
      <c r="L63" s="151"/>
      <c r="M63" s="152"/>
      <c r="N63" s="152"/>
      <c r="O63" s="152"/>
      <c r="P63" s="152"/>
      <c r="Q63" s="152"/>
      <c r="R63" s="152"/>
      <c r="S63" s="152"/>
      <c r="T63" s="152"/>
    </row>
    <row r="64" spans="1:20" ht="31.5" customHeight="1" thickBot="1">
      <c r="A64" s="14"/>
      <c r="B64" s="225" t="s">
        <v>23</v>
      </c>
      <c r="C64" s="226"/>
      <c r="D64" s="226"/>
      <c r="E64" s="226"/>
      <c r="F64" s="226"/>
      <c r="G64" s="226"/>
      <c r="H64" s="226"/>
      <c r="I64" s="226"/>
      <c r="J64" s="226"/>
      <c r="K64" s="227"/>
      <c r="L64" s="151"/>
      <c r="M64" s="152"/>
      <c r="N64" s="152"/>
      <c r="O64" s="152"/>
      <c r="P64" s="152"/>
      <c r="Q64" s="152"/>
      <c r="R64" s="152"/>
      <c r="S64" s="152"/>
      <c r="T64" s="152"/>
    </row>
    <row r="65" spans="1:30" ht="48" hidden="1" thickBot="1">
      <c r="A65" s="45"/>
      <c r="B65" s="11" t="s">
        <v>21</v>
      </c>
      <c r="C65" s="22">
        <f>C68+C70</f>
        <v>1299688.6</v>
      </c>
      <c r="D65" s="22">
        <f aca="true" t="shared" si="18" ref="D65:J65">D68+D70</f>
        <v>166553.8</v>
      </c>
      <c r="E65" s="22">
        <f t="shared" si="18"/>
        <v>179601.8</v>
      </c>
      <c r="F65" s="22">
        <f t="shared" si="18"/>
        <v>190706.6</v>
      </c>
      <c r="G65" s="22">
        <f t="shared" si="18"/>
        <v>190706.6</v>
      </c>
      <c r="H65" s="22">
        <f t="shared" si="18"/>
        <v>190706.6</v>
      </c>
      <c r="I65" s="22">
        <f t="shared" si="18"/>
        <v>190706.6</v>
      </c>
      <c r="J65" s="22">
        <f t="shared" si="18"/>
        <v>190706.6</v>
      </c>
      <c r="K65" s="13"/>
      <c r="L65" s="151"/>
      <c r="M65" s="152"/>
      <c r="N65" s="152"/>
      <c r="O65" s="152"/>
      <c r="P65" s="152"/>
      <c r="Q65" s="152"/>
      <c r="R65" s="152"/>
      <c r="S65" s="152"/>
      <c r="T65" s="152"/>
      <c r="AD65" s="64"/>
    </row>
    <row r="66" spans="1:20" ht="16.5" hidden="1" thickBot="1">
      <c r="A66" s="45"/>
      <c r="B66" s="11" t="s">
        <v>40</v>
      </c>
      <c r="C66" s="22"/>
      <c r="D66" s="23"/>
      <c r="E66" s="23"/>
      <c r="F66" s="23"/>
      <c r="G66" s="23"/>
      <c r="H66" s="23"/>
      <c r="I66" s="23"/>
      <c r="J66" s="23"/>
      <c r="K66" s="13"/>
      <c r="L66" s="151"/>
      <c r="M66" s="152"/>
      <c r="N66" s="152"/>
      <c r="O66" s="152"/>
      <c r="P66" s="152"/>
      <c r="Q66" s="152"/>
      <c r="R66" s="152"/>
      <c r="S66" s="152"/>
      <c r="T66" s="152"/>
    </row>
    <row r="67" spans="1:20" ht="48" hidden="1" thickBot="1">
      <c r="A67" s="45"/>
      <c r="B67" s="11" t="s">
        <v>39</v>
      </c>
      <c r="C67" s="22"/>
      <c r="D67" s="23"/>
      <c r="E67" s="23"/>
      <c r="F67" s="23"/>
      <c r="G67" s="23"/>
      <c r="H67" s="23"/>
      <c r="I67" s="23"/>
      <c r="J67" s="23"/>
      <c r="K67" s="13"/>
      <c r="L67" s="151"/>
      <c r="M67" s="152"/>
      <c r="N67" s="152"/>
      <c r="O67" s="152"/>
      <c r="P67" s="152"/>
      <c r="Q67" s="152"/>
      <c r="R67" s="152"/>
      <c r="S67" s="152"/>
      <c r="T67" s="152"/>
    </row>
    <row r="68" spans="1:20" ht="16.5" hidden="1" thickBot="1">
      <c r="A68" s="45"/>
      <c r="B68" s="11" t="s">
        <v>16</v>
      </c>
      <c r="C68" s="22">
        <f>D68+E68+F68+G68+H68+I68+J68</f>
        <v>780736</v>
      </c>
      <c r="D68" s="23">
        <f>D76+D81+D87+D92+D113+D131+D136</f>
        <v>96530.00000000001</v>
      </c>
      <c r="E68" s="23">
        <f aca="true" t="shared" si="19" ref="E68:J68">E76+E81+E87+E92+E113+E131+E136</f>
        <v>104776</v>
      </c>
      <c r="F68" s="23">
        <f t="shared" si="19"/>
        <v>115886</v>
      </c>
      <c r="G68" s="23">
        <f t="shared" si="19"/>
        <v>115886</v>
      </c>
      <c r="H68" s="23">
        <f t="shared" si="19"/>
        <v>115886</v>
      </c>
      <c r="I68" s="23">
        <f t="shared" si="19"/>
        <v>115886</v>
      </c>
      <c r="J68" s="23">
        <f t="shared" si="19"/>
        <v>115886</v>
      </c>
      <c r="K68" s="13"/>
      <c r="L68" s="151"/>
      <c r="M68" s="152"/>
      <c r="N68" s="152"/>
      <c r="O68" s="152"/>
      <c r="P68" s="152"/>
      <c r="Q68" s="152"/>
      <c r="R68" s="152"/>
      <c r="S68" s="152"/>
      <c r="T68" s="152"/>
    </row>
    <row r="69" spans="1:20" ht="48" hidden="1" thickBot="1">
      <c r="A69" s="45"/>
      <c r="B69" s="11" t="s">
        <v>45</v>
      </c>
      <c r="C69" s="19">
        <f aca="true" t="shared" si="20" ref="C69:C74">D69+E69+F69+G69+H69+I69+J69</f>
        <v>337505.68</v>
      </c>
      <c r="D69" s="23">
        <f aca="true" t="shared" si="21" ref="D69:J69">D77+D82+D88+D93+D114+D132+D137</f>
        <v>40727.780000000006</v>
      </c>
      <c r="E69" s="23">
        <f t="shared" si="21"/>
        <v>45487.9</v>
      </c>
      <c r="F69" s="23">
        <f t="shared" si="21"/>
        <v>50258</v>
      </c>
      <c r="G69" s="23">
        <f t="shared" si="21"/>
        <v>50258</v>
      </c>
      <c r="H69" s="23">
        <f t="shared" si="21"/>
        <v>50258</v>
      </c>
      <c r="I69" s="23">
        <f t="shared" si="21"/>
        <v>50258</v>
      </c>
      <c r="J69" s="23">
        <f t="shared" si="21"/>
        <v>50258</v>
      </c>
      <c r="K69" s="13"/>
      <c r="L69" s="151"/>
      <c r="M69" s="152"/>
      <c r="N69" s="152"/>
      <c r="O69" s="152"/>
      <c r="P69" s="152"/>
      <c r="Q69" s="152"/>
      <c r="R69" s="152"/>
      <c r="S69" s="152"/>
      <c r="T69" s="152"/>
    </row>
    <row r="70" spans="1:20" ht="16.5" hidden="1" thickBot="1">
      <c r="A70" s="45"/>
      <c r="B70" s="11" t="s">
        <v>17</v>
      </c>
      <c r="C70" s="22">
        <f t="shared" si="20"/>
        <v>518952.6</v>
      </c>
      <c r="D70" s="25">
        <f>D84+D90+D105+D109+D115+D133+D138</f>
        <v>70023.79999999999</v>
      </c>
      <c r="E70" s="23">
        <f aca="true" t="shared" si="22" ref="E70:J70">E84+E90+E105+E109+E115+E133+E138</f>
        <v>74825.8</v>
      </c>
      <c r="F70" s="23">
        <f t="shared" si="22"/>
        <v>74820.6</v>
      </c>
      <c r="G70" s="23">
        <f t="shared" si="22"/>
        <v>74820.6</v>
      </c>
      <c r="H70" s="23">
        <f t="shared" si="22"/>
        <v>74820.6</v>
      </c>
      <c r="I70" s="23">
        <f t="shared" si="22"/>
        <v>74820.6</v>
      </c>
      <c r="J70" s="23">
        <f t="shared" si="22"/>
        <v>74820.6</v>
      </c>
      <c r="K70" s="13"/>
      <c r="L70" s="151"/>
      <c r="M70" s="152"/>
      <c r="N70" s="152"/>
      <c r="O70" s="152"/>
      <c r="P70" s="152"/>
      <c r="Q70" s="152"/>
      <c r="R70" s="152"/>
      <c r="S70" s="152"/>
      <c r="T70" s="152"/>
    </row>
    <row r="71" spans="1:20" ht="16.5" hidden="1" thickBot="1">
      <c r="A71" s="45"/>
      <c r="B71" s="11" t="s">
        <v>18</v>
      </c>
      <c r="C71" s="22">
        <f t="shared" si="20"/>
        <v>0</v>
      </c>
      <c r="D71" s="25"/>
      <c r="E71" s="23"/>
      <c r="F71" s="23"/>
      <c r="G71" s="23"/>
      <c r="H71" s="23"/>
      <c r="I71" s="23"/>
      <c r="J71" s="23"/>
      <c r="K71" s="13"/>
      <c r="L71" s="151"/>
      <c r="M71" s="152"/>
      <c r="N71" s="152"/>
      <c r="O71" s="152"/>
      <c r="P71" s="152"/>
      <c r="Q71" s="152"/>
      <c r="R71" s="152"/>
      <c r="S71" s="152"/>
      <c r="T71" s="152"/>
    </row>
    <row r="72" spans="1:20" ht="16.5" hidden="1" thickBot="1">
      <c r="A72" s="45"/>
      <c r="B72" s="11" t="s">
        <v>24</v>
      </c>
      <c r="C72" s="22">
        <f t="shared" si="20"/>
        <v>0</v>
      </c>
      <c r="D72" s="25"/>
      <c r="E72" s="23"/>
      <c r="F72" s="23"/>
      <c r="G72" s="23"/>
      <c r="H72" s="23"/>
      <c r="I72" s="23"/>
      <c r="J72" s="23"/>
      <c r="K72" s="13"/>
      <c r="L72" s="151"/>
      <c r="M72" s="152"/>
      <c r="N72" s="152"/>
      <c r="O72" s="152"/>
      <c r="P72" s="152"/>
      <c r="Q72" s="152"/>
      <c r="R72" s="152"/>
      <c r="S72" s="152"/>
      <c r="T72" s="152"/>
    </row>
    <row r="73" spans="1:20" ht="48" hidden="1" thickBot="1">
      <c r="A73" s="45"/>
      <c r="B73" s="11" t="s">
        <v>39</v>
      </c>
      <c r="C73" s="22">
        <f t="shared" si="20"/>
        <v>0</v>
      </c>
      <c r="D73" s="25"/>
      <c r="E73" s="23"/>
      <c r="F73" s="23"/>
      <c r="G73" s="23"/>
      <c r="H73" s="23"/>
      <c r="I73" s="23"/>
      <c r="J73" s="23"/>
      <c r="K73" s="13"/>
      <c r="L73" s="151"/>
      <c r="M73" s="152"/>
      <c r="N73" s="152"/>
      <c r="O73" s="152"/>
      <c r="P73" s="152"/>
      <c r="Q73" s="152"/>
      <c r="R73" s="152"/>
      <c r="S73" s="152"/>
      <c r="T73" s="152"/>
    </row>
    <row r="74" spans="1:20" ht="48" hidden="1" thickBot="1">
      <c r="A74" s="45"/>
      <c r="B74" s="11" t="s">
        <v>45</v>
      </c>
      <c r="C74" s="22">
        <f t="shared" si="20"/>
        <v>189758.09999999998</v>
      </c>
      <c r="D74" s="25">
        <f>D85+D91+D106+D110+D116+E134+E139</f>
        <v>24999.3</v>
      </c>
      <c r="E74" s="23">
        <f aca="true" t="shared" si="23" ref="E74:J74">E85+E91+E106+E110+E116+F134+F139</f>
        <v>26949.3</v>
      </c>
      <c r="F74" s="23">
        <f t="shared" si="23"/>
        <v>27561.9</v>
      </c>
      <c r="G74" s="23">
        <f t="shared" si="23"/>
        <v>27561.9</v>
      </c>
      <c r="H74" s="23">
        <f t="shared" si="23"/>
        <v>27561.9</v>
      </c>
      <c r="I74" s="23">
        <f t="shared" si="23"/>
        <v>27561.9</v>
      </c>
      <c r="J74" s="23">
        <f t="shared" si="23"/>
        <v>27561.9</v>
      </c>
      <c r="K74" s="13"/>
      <c r="L74" s="151"/>
      <c r="M74" s="152"/>
      <c r="N74" s="152"/>
      <c r="O74" s="152"/>
      <c r="P74" s="152"/>
      <c r="Q74" s="152"/>
      <c r="R74" s="152"/>
      <c r="S74" s="152"/>
      <c r="T74" s="152"/>
    </row>
    <row r="75" spans="1:20" ht="174" hidden="1" thickBot="1">
      <c r="A75" s="45"/>
      <c r="B75" s="11" t="s">
        <v>42</v>
      </c>
      <c r="C75" s="22">
        <f>C76</f>
        <v>731087</v>
      </c>
      <c r="D75" s="22">
        <f aca="true" t="shared" si="24" ref="D75:J75">D76</f>
        <v>87969.00000000001</v>
      </c>
      <c r="E75" s="22">
        <f t="shared" si="24"/>
        <v>98158</v>
      </c>
      <c r="F75" s="22">
        <f t="shared" si="24"/>
        <v>108992</v>
      </c>
      <c r="G75" s="22">
        <f t="shared" si="24"/>
        <v>108992</v>
      </c>
      <c r="H75" s="22">
        <f t="shared" si="24"/>
        <v>108992</v>
      </c>
      <c r="I75" s="22">
        <f t="shared" si="24"/>
        <v>108992</v>
      </c>
      <c r="J75" s="22">
        <f t="shared" si="24"/>
        <v>108992</v>
      </c>
      <c r="K75" s="21" t="s">
        <v>77</v>
      </c>
      <c r="L75" s="151"/>
      <c r="M75" s="152"/>
      <c r="N75" s="152"/>
      <c r="O75" s="152"/>
      <c r="P75" s="152"/>
      <c r="Q75" s="152"/>
      <c r="R75" s="152"/>
      <c r="S75" s="152"/>
      <c r="T75" s="152"/>
    </row>
    <row r="76" spans="1:20" ht="16.5" hidden="1" thickBot="1">
      <c r="A76" s="45"/>
      <c r="B76" s="11" t="s">
        <v>16</v>
      </c>
      <c r="C76" s="22">
        <f>D76+E76+F76+G76+H76+I76+J76</f>
        <v>731087</v>
      </c>
      <c r="D76" s="23">
        <f>D77+49818.4+1098.3</f>
        <v>87969.00000000001</v>
      </c>
      <c r="E76" s="23">
        <f>E77+56408</f>
        <v>98158</v>
      </c>
      <c r="F76" s="23">
        <f>F77+62642</f>
        <v>108992</v>
      </c>
      <c r="G76" s="23">
        <f aca="true" t="shared" si="25" ref="G76:J77">F76</f>
        <v>108992</v>
      </c>
      <c r="H76" s="23">
        <f t="shared" si="25"/>
        <v>108992</v>
      </c>
      <c r="I76" s="23">
        <f t="shared" si="25"/>
        <v>108992</v>
      </c>
      <c r="J76" s="23">
        <f t="shared" si="25"/>
        <v>108992</v>
      </c>
      <c r="K76" s="13"/>
      <c r="L76" s="151"/>
      <c r="M76" s="152"/>
      <c r="N76" s="152"/>
      <c r="O76" s="152"/>
      <c r="P76" s="152"/>
      <c r="Q76" s="152"/>
      <c r="R76" s="152"/>
      <c r="S76" s="152"/>
      <c r="T76" s="152"/>
    </row>
    <row r="77" spans="1:20" ht="48" hidden="1" thickBot="1">
      <c r="A77" s="45"/>
      <c r="B77" s="11" t="s">
        <v>45</v>
      </c>
      <c r="C77" s="22">
        <f>D77+E77+F77+G77+H77+I77+J77</f>
        <v>310552.3</v>
      </c>
      <c r="D77" s="23">
        <v>37052.3</v>
      </c>
      <c r="E77" s="23">
        <v>41750</v>
      </c>
      <c r="F77" s="23">
        <v>46350</v>
      </c>
      <c r="G77" s="23">
        <f t="shared" si="25"/>
        <v>46350</v>
      </c>
      <c r="H77" s="23">
        <f t="shared" si="25"/>
        <v>46350</v>
      </c>
      <c r="I77" s="23">
        <f t="shared" si="25"/>
        <v>46350</v>
      </c>
      <c r="J77" s="23">
        <f t="shared" si="25"/>
        <v>46350</v>
      </c>
      <c r="K77" s="13"/>
      <c r="L77" s="151"/>
      <c r="M77" s="152"/>
      <c r="N77" s="152"/>
      <c r="O77" s="152"/>
      <c r="P77" s="152"/>
      <c r="Q77" s="152"/>
      <c r="R77" s="152"/>
      <c r="S77" s="152"/>
      <c r="T77" s="152"/>
    </row>
    <row r="78" spans="1:20" ht="16.5" hidden="1" thickBot="1">
      <c r="A78" s="45"/>
      <c r="B78" s="11" t="s">
        <v>40</v>
      </c>
      <c r="C78" s="19"/>
      <c r="D78" s="16"/>
      <c r="E78" s="16"/>
      <c r="F78" s="16"/>
      <c r="G78" s="16"/>
      <c r="H78" s="16"/>
      <c r="I78" s="16"/>
      <c r="J78" s="16"/>
      <c r="K78" s="13"/>
      <c r="L78" s="151"/>
      <c r="M78" s="183"/>
      <c r="N78" s="183"/>
      <c r="O78" s="183"/>
      <c r="P78" s="183"/>
      <c r="Q78" s="183"/>
      <c r="R78" s="183"/>
      <c r="S78" s="183"/>
      <c r="T78" s="183"/>
    </row>
    <row r="79" spans="1:20" ht="48" hidden="1" thickBot="1">
      <c r="A79" s="45"/>
      <c r="B79" s="11" t="s">
        <v>39</v>
      </c>
      <c r="C79" s="19"/>
      <c r="D79" s="16"/>
      <c r="E79" s="16"/>
      <c r="F79" s="16"/>
      <c r="G79" s="16"/>
      <c r="H79" s="16"/>
      <c r="I79" s="16"/>
      <c r="J79" s="16"/>
      <c r="K79" s="13"/>
      <c r="L79" s="151"/>
      <c r="M79" s="152"/>
      <c r="N79" s="152"/>
      <c r="O79" s="152"/>
      <c r="P79" s="152"/>
      <c r="Q79" s="152"/>
      <c r="R79" s="152"/>
      <c r="S79" s="152"/>
      <c r="T79" s="152"/>
    </row>
    <row r="80" spans="1:20" ht="201.75" customHeight="1" hidden="1" thickBot="1">
      <c r="A80" s="45"/>
      <c r="B80" s="11" t="s">
        <v>43</v>
      </c>
      <c r="C80" s="19">
        <f>C81</f>
        <v>11940</v>
      </c>
      <c r="D80" s="19">
        <f aca="true" t="shared" si="26" ref="D80:J80">D81</f>
        <v>1810.0000000000002</v>
      </c>
      <c r="E80" s="19">
        <f t="shared" si="26"/>
        <v>1650</v>
      </c>
      <c r="F80" s="19">
        <f t="shared" si="26"/>
        <v>1696</v>
      </c>
      <c r="G80" s="19">
        <f t="shared" si="26"/>
        <v>1696</v>
      </c>
      <c r="H80" s="19">
        <f t="shared" si="26"/>
        <v>1696</v>
      </c>
      <c r="I80" s="19">
        <f t="shared" si="26"/>
        <v>1696</v>
      </c>
      <c r="J80" s="19">
        <f t="shared" si="26"/>
        <v>1696</v>
      </c>
      <c r="K80" s="21" t="s">
        <v>78</v>
      </c>
      <c r="L80" s="151"/>
      <c r="M80" s="152"/>
      <c r="N80" s="152"/>
      <c r="O80" s="152"/>
      <c r="P80" s="152"/>
      <c r="Q80" s="152"/>
      <c r="R80" s="152"/>
      <c r="S80" s="152"/>
      <c r="T80" s="152"/>
    </row>
    <row r="81" spans="1:20" ht="16.5" hidden="1" thickBot="1">
      <c r="A81" s="45"/>
      <c r="B81" s="11" t="s">
        <v>16</v>
      </c>
      <c r="C81" s="19">
        <f>D81+E81+F81+G81+H81+I81+J81</f>
        <v>11940</v>
      </c>
      <c r="D81" s="16">
        <f>D82+154.86+631.9+158.16</f>
        <v>1810.0000000000002</v>
      </c>
      <c r="E81" s="16">
        <f>E82+863</f>
        <v>1650</v>
      </c>
      <c r="F81" s="16">
        <f>F82+886</f>
        <v>1696</v>
      </c>
      <c r="G81" s="16">
        <f aca="true" t="shared" si="27" ref="G81:J82">F81</f>
        <v>1696</v>
      </c>
      <c r="H81" s="16">
        <f t="shared" si="27"/>
        <v>1696</v>
      </c>
      <c r="I81" s="16">
        <f t="shared" si="27"/>
        <v>1696</v>
      </c>
      <c r="J81" s="16">
        <f t="shared" si="27"/>
        <v>1696</v>
      </c>
      <c r="K81" s="13"/>
      <c r="L81" s="151"/>
      <c r="M81" s="152"/>
      <c r="N81" s="152"/>
      <c r="O81" s="152"/>
      <c r="P81" s="152"/>
      <c r="Q81" s="152"/>
      <c r="R81" s="152"/>
      <c r="S81" s="152"/>
      <c r="T81" s="152"/>
    </row>
    <row r="82" spans="1:20" ht="48" hidden="1" thickBot="1">
      <c r="A82" s="45"/>
      <c r="B82" s="11" t="s">
        <v>45</v>
      </c>
      <c r="C82" s="19">
        <f>D82+E82+F82+G82+H82+I82+J82</f>
        <v>5702.08</v>
      </c>
      <c r="D82" s="16">
        <v>865.08</v>
      </c>
      <c r="E82" s="16">
        <v>787</v>
      </c>
      <c r="F82" s="16">
        <v>810</v>
      </c>
      <c r="G82" s="16">
        <f t="shared" si="27"/>
        <v>810</v>
      </c>
      <c r="H82" s="16">
        <f t="shared" si="27"/>
        <v>810</v>
      </c>
      <c r="I82" s="16">
        <f t="shared" si="27"/>
        <v>810</v>
      </c>
      <c r="J82" s="16">
        <f t="shared" si="27"/>
        <v>810</v>
      </c>
      <c r="K82" s="13"/>
      <c r="L82" s="151"/>
      <c r="M82" s="152"/>
      <c r="N82" s="152"/>
      <c r="O82" s="152"/>
      <c r="P82" s="152"/>
      <c r="Q82" s="152"/>
      <c r="R82" s="152"/>
      <c r="S82" s="152"/>
      <c r="T82" s="152"/>
    </row>
    <row r="83" spans="1:20" ht="159.75" customHeight="1" hidden="1" thickBot="1">
      <c r="A83" s="45"/>
      <c r="B83" s="27" t="s">
        <v>70</v>
      </c>
      <c r="C83" s="19">
        <f aca="true" t="shared" si="28" ref="C83:J83">C84</f>
        <v>480774</v>
      </c>
      <c r="D83" s="19">
        <f t="shared" si="28"/>
        <v>64739.5</v>
      </c>
      <c r="E83" s="19">
        <f t="shared" si="28"/>
        <v>67304</v>
      </c>
      <c r="F83" s="19">
        <f t="shared" si="28"/>
        <v>69746.1</v>
      </c>
      <c r="G83" s="19">
        <f t="shared" si="28"/>
        <v>69746.1</v>
      </c>
      <c r="H83" s="19">
        <f t="shared" si="28"/>
        <v>69746.1</v>
      </c>
      <c r="I83" s="19">
        <f t="shared" si="28"/>
        <v>69746.1</v>
      </c>
      <c r="J83" s="19">
        <f t="shared" si="28"/>
        <v>69746.1</v>
      </c>
      <c r="K83" s="21" t="s">
        <v>78</v>
      </c>
      <c r="L83" s="151"/>
      <c r="M83" s="152"/>
      <c r="N83" s="152"/>
      <c r="O83" s="152"/>
      <c r="P83" s="152"/>
      <c r="Q83" s="152"/>
      <c r="R83" s="152"/>
      <c r="S83" s="152"/>
      <c r="T83" s="152"/>
    </row>
    <row r="84" spans="1:20" ht="16.5" hidden="1" thickBot="1">
      <c r="A84" s="45"/>
      <c r="B84" s="11" t="s">
        <v>17</v>
      </c>
      <c r="C84" s="19">
        <f>D84+E84+F84+G84+H84+I84+J84</f>
        <v>480774</v>
      </c>
      <c r="D84" s="16">
        <f>D85+41984</f>
        <v>64739.5</v>
      </c>
      <c r="E84" s="16">
        <f>E85+43410.7</f>
        <v>67304</v>
      </c>
      <c r="F84" s="16">
        <f>F85+44658.2</f>
        <v>69746.1</v>
      </c>
      <c r="G84" s="16">
        <f aca="true" t="shared" si="29" ref="G84:J85">F84</f>
        <v>69746.1</v>
      </c>
      <c r="H84" s="16">
        <f t="shared" si="29"/>
        <v>69746.1</v>
      </c>
      <c r="I84" s="16">
        <f t="shared" si="29"/>
        <v>69746.1</v>
      </c>
      <c r="J84" s="16">
        <f t="shared" si="29"/>
        <v>69746.1</v>
      </c>
      <c r="K84" s="13"/>
      <c r="L84" s="151"/>
      <c r="M84" s="152"/>
      <c r="N84" s="152"/>
      <c r="O84" s="152"/>
      <c r="P84" s="152"/>
      <c r="Q84" s="152"/>
      <c r="R84" s="152"/>
      <c r="S84" s="152"/>
      <c r="T84" s="152"/>
    </row>
    <row r="85" spans="1:20" ht="48" hidden="1" thickBot="1">
      <c r="A85" s="45"/>
      <c r="B85" s="11" t="s">
        <v>39</v>
      </c>
      <c r="C85" s="19">
        <f>D85+E85+F85+G85+H85+I85+J85</f>
        <v>172088.3</v>
      </c>
      <c r="D85" s="16">
        <v>22755.5</v>
      </c>
      <c r="E85" s="16">
        <v>23893.3</v>
      </c>
      <c r="F85" s="16">
        <v>25087.9</v>
      </c>
      <c r="G85" s="16">
        <f t="shared" si="29"/>
        <v>25087.9</v>
      </c>
      <c r="H85" s="16">
        <f t="shared" si="29"/>
        <v>25087.9</v>
      </c>
      <c r="I85" s="16">
        <f t="shared" si="29"/>
        <v>25087.9</v>
      </c>
      <c r="J85" s="16">
        <f t="shared" si="29"/>
        <v>25087.9</v>
      </c>
      <c r="K85" s="13"/>
      <c r="L85" s="151"/>
      <c r="M85" s="152"/>
      <c r="N85" s="152"/>
      <c r="O85" s="152"/>
      <c r="P85" s="152"/>
      <c r="Q85" s="152"/>
      <c r="R85" s="152"/>
      <c r="S85" s="152"/>
      <c r="T85" s="152"/>
    </row>
    <row r="86" spans="1:20" ht="122.25" customHeight="1" hidden="1" thickBot="1">
      <c r="A86" s="45"/>
      <c r="B86" s="27" t="s">
        <v>49</v>
      </c>
      <c r="C86" s="19">
        <f>C87</f>
        <v>35707</v>
      </c>
      <c r="D86" s="19">
        <f aca="true" t="shared" si="30" ref="D86:J86">D87</f>
        <v>4749</v>
      </c>
      <c r="E86" s="19">
        <f t="shared" si="30"/>
        <v>4968</v>
      </c>
      <c r="F86" s="19">
        <f t="shared" si="30"/>
        <v>5198</v>
      </c>
      <c r="G86" s="19">
        <f t="shared" si="30"/>
        <v>5198</v>
      </c>
      <c r="H86" s="19">
        <f t="shared" si="30"/>
        <v>5198</v>
      </c>
      <c r="I86" s="19">
        <f t="shared" si="30"/>
        <v>5198</v>
      </c>
      <c r="J86" s="19">
        <f t="shared" si="30"/>
        <v>5198</v>
      </c>
      <c r="K86" s="32">
        <v>22.23</v>
      </c>
      <c r="L86" s="151"/>
      <c r="M86" s="152"/>
      <c r="N86" s="152"/>
      <c r="O86" s="152"/>
      <c r="P86" s="152"/>
      <c r="Q86" s="152"/>
      <c r="R86" s="152"/>
      <c r="S86" s="152"/>
      <c r="T86" s="152"/>
    </row>
    <row r="87" spans="1:20" ht="16.5" hidden="1" thickBot="1">
      <c r="A87" s="45"/>
      <c r="B87" s="11" t="s">
        <v>16</v>
      </c>
      <c r="C87" s="19">
        <f>D87+E87+F87+G87+H87+I87+J87</f>
        <v>35707</v>
      </c>
      <c r="D87" s="16">
        <v>4749</v>
      </c>
      <c r="E87" s="16">
        <v>4968</v>
      </c>
      <c r="F87" s="16">
        <v>5198</v>
      </c>
      <c r="G87" s="16">
        <f aca="true" t="shared" si="31" ref="G87:J88">F87</f>
        <v>5198</v>
      </c>
      <c r="H87" s="16">
        <f t="shared" si="31"/>
        <v>5198</v>
      </c>
      <c r="I87" s="16">
        <f t="shared" si="31"/>
        <v>5198</v>
      </c>
      <c r="J87" s="16">
        <f t="shared" si="31"/>
        <v>5198</v>
      </c>
      <c r="K87" s="13"/>
      <c r="L87" s="151"/>
      <c r="M87" s="152"/>
      <c r="N87" s="152"/>
      <c r="O87" s="152"/>
      <c r="P87" s="152"/>
      <c r="Q87" s="152"/>
      <c r="R87" s="152"/>
      <c r="S87" s="152"/>
      <c r="T87" s="152"/>
    </row>
    <row r="88" spans="1:20" ht="48" hidden="1" thickBot="1">
      <c r="A88" s="45"/>
      <c r="B88" s="11" t="s">
        <v>45</v>
      </c>
      <c r="C88" s="19">
        <f>D88+E88+F88+G88+H88+I88+J88</f>
        <v>21251.3</v>
      </c>
      <c r="D88" s="16">
        <v>2810.4</v>
      </c>
      <c r="E88" s="16">
        <v>2950.9</v>
      </c>
      <c r="F88" s="16">
        <v>3098</v>
      </c>
      <c r="G88" s="16">
        <f t="shared" si="31"/>
        <v>3098</v>
      </c>
      <c r="H88" s="16">
        <f t="shared" si="31"/>
        <v>3098</v>
      </c>
      <c r="I88" s="16">
        <f t="shared" si="31"/>
        <v>3098</v>
      </c>
      <c r="J88" s="16">
        <f t="shared" si="31"/>
        <v>3098</v>
      </c>
      <c r="K88" s="13"/>
      <c r="L88" s="151"/>
      <c r="M88" s="152"/>
      <c r="N88" s="152"/>
      <c r="O88" s="152"/>
      <c r="P88" s="152"/>
      <c r="Q88" s="152"/>
      <c r="R88" s="152"/>
      <c r="S88" s="152"/>
      <c r="T88" s="152"/>
    </row>
    <row r="89" spans="1:20" ht="236.25" customHeight="1" thickBot="1">
      <c r="A89" s="45"/>
      <c r="B89" s="11" t="s">
        <v>64</v>
      </c>
      <c r="C89" s="19">
        <f>C90+C92</f>
        <v>15778.7</v>
      </c>
      <c r="D89" s="19">
        <f aca="true" t="shared" si="32" ref="D89:J89">D90+D92</f>
        <v>2230.4</v>
      </c>
      <c r="E89" s="19">
        <f t="shared" si="32"/>
        <v>2220.8</v>
      </c>
      <c r="F89" s="19">
        <f t="shared" si="32"/>
        <v>2265.5</v>
      </c>
      <c r="G89" s="19">
        <f t="shared" si="32"/>
        <v>2265.5</v>
      </c>
      <c r="H89" s="19">
        <f t="shared" si="32"/>
        <v>2265.5</v>
      </c>
      <c r="I89" s="19">
        <f t="shared" si="32"/>
        <v>2265.5</v>
      </c>
      <c r="J89" s="19">
        <f t="shared" si="32"/>
        <v>2265.5</v>
      </c>
      <c r="K89" s="84" t="s">
        <v>96</v>
      </c>
      <c r="L89" s="151"/>
      <c r="M89" s="152"/>
      <c r="N89" s="152"/>
      <c r="O89" s="152"/>
      <c r="P89" s="152"/>
      <c r="Q89" s="152"/>
      <c r="R89" s="152"/>
      <c r="S89" s="152"/>
      <c r="T89" s="152"/>
    </row>
    <row r="90" spans="1:20" ht="16.5" thickBot="1">
      <c r="A90" s="45"/>
      <c r="B90" s="11" t="s">
        <v>25</v>
      </c>
      <c r="C90" s="19">
        <f>D90+E90+F90+G90+H90+I90+J90</f>
        <v>15028.7</v>
      </c>
      <c r="D90" s="16">
        <f>D91+1237.9</f>
        <v>1480.4</v>
      </c>
      <c r="E90" s="16">
        <f>E91+1265.8</f>
        <v>2220.8</v>
      </c>
      <c r="F90" s="16">
        <f>F91+1997.5</f>
        <v>2265.5</v>
      </c>
      <c r="G90" s="16">
        <f aca="true" t="shared" si="33" ref="G90:J91">F90</f>
        <v>2265.5</v>
      </c>
      <c r="H90" s="16">
        <f t="shared" si="33"/>
        <v>2265.5</v>
      </c>
      <c r="I90" s="16">
        <f t="shared" si="33"/>
        <v>2265.5</v>
      </c>
      <c r="J90" s="16">
        <f t="shared" si="33"/>
        <v>2265.5</v>
      </c>
      <c r="K90" s="13"/>
      <c r="L90" s="151"/>
      <c r="M90" s="152"/>
      <c r="N90" s="152"/>
      <c r="O90" s="152"/>
      <c r="P90" s="152"/>
      <c r="Q90" s="152"/>
      <c r="R90" s="152"/>
      <c r="S90" s="152"/>
      <c r="T90" s="152"/>
    </row>
    <row r="91" spans="1:20" ht="48" thickBot="1">
      <c r="A91" s="45"/>
      <c r="B91" s="11" t="s">
        <v>45</v>
      </c>
      <c r="C91" s="19">
        <f>D91+E91+F91+G91+H91+I91+J91</f>
        <v>2537.5</v>
      </c>
      <c r="D91" s="16">
        <v>242.5</v>
      </c>
      <c r="E91" s="16">
        <f>255+700</f>
        <v>955</v>
      </c>
      <c r="F91" s="16">
        <v>268</v>
      </c>
      <c r="G91" s="16">
        <f t="shared" si="33"/>
        <v>268</v>
      </c>
      <c r="H91" s="16">
        <f t="shared" si="33"/>
        <v>268</v>
      </c>
      <c r="I91" s="16">
        <f t="shared" si="33"/>
        <v>268</v>
      </c>
      <c r="J91" s="16">
        <f t="shared" si="33"/>
        <v>268</v>
      </c>
      <c r="K91" s="13"/>
      <c r="L91" s="151"/>
      <c r="M91" s="152"/>
      <c r="N91" s="152"/>
      <c r="O91" s="152"/>
      <c r="P91" s="152"/>
      <c r="Q91" s="152"/>
      <c r="R91" s="152"/>
      <c r="S91" s="152"/>
      <c r="T91" s="152"/>
    </row>
    <row r="92" spans="1:20" ht="16.5" thickBot="1">
      <c r="A92" s="45"/>
      <c r="B92" s="11" t="s">
        <v>41</v>
      </c>
      <c r="C92" s="19">
        <f>D92+E92+F92+G92+H92+I92+J92</f>
        <v>750</v>
      </c>
      <c r="D92" s="47">
        <v>750</v>
      </c>
      <c r="E92" s="19">
        <f aca="true" t="shared" si="34" ref="E92:J93">F92+G92+H92+I92+J92+K92+L92</f>
        <v>0</v>
      </c>
      <c r="F92" s="19">
        <f t="shared" si="34"/>
        <v>0</v>
      </c>
      <c r="G92" s="19">
        <f t="shared" si="34"/>
        <v>0</v>
      </c>
      <c r="H92" s="19">
        <f t="shared" si="34"/>
        <v>0</v>
      </c>
      <c r="I92" s="19">
        <f t="shared" si="34"/>
        <v>0</v>
      </c>
      <c r="J92" s="19">
        <f t="shared" si="34"/>
        <v>0</v>
      </c>
      <c r="K92" s="13"/>
      <c r="L92" s="151"/>
      <c r="M92" s="152"/>
      <c r="N92" s="152"/>
      <c r="O92" s="152"/>
      <c r="P92" s="152"/>
      <c r="Q92" s="152"/>
      <c r="R92" s="152"/>
      <c r="S92" s="152"/>
      <c r="T92" s="152"/>
    </row>
    <row r="93" spans="1:20" ht="48" thickBot="1">
      <c r="A93" s="45"/>
      <c r="B93" s="11" t="s">
        <v>45</v>
      </c>
      <c r="C93" s="19">
        <f>D93+E93+F93+G93+H93+I93+J93</f>
        <v>0</v>
      </c>
      <c r="D93" s="19">
        <f>E93+F93+G93+H93+I93+J93+K93</f>
        <v>0</v>
      </c>
      <c r="E93" s="19">
        <f t="shared" si="34"/>
        <v>0</v>
      </c>
      <c r="F93" s="19">
        <f t="shared" si="34"/>
        <v>0</v>
      </c>
      <c r="G93" s="19">
        <f t="shared" si="34"/>
        <v>0</v>
      </c>
      <c r="H93" s="19">
        <f t="shared" si="34"/>
        <v>0</v>
      </c>
      <c r="I93" s="19">
        <f t="shared" si="34"/>
        <v>0</v>
      </c>
      <c r="J93" s="19">
        <f t="shared" si="34"/>
        <v>0</v>
      </c>
      <c r="K93" s="13"/>
      <c r="L93" s="151"/>
      <c r="M93" s="152"/>
      <c r="N93" s="152"/>
      <c r="O93" s="152"/>
      <c r="P93" s="152"/>
      <c r="Q93" s="152"/>
      <c r="R93" s="152"/>
      <c r="S93" s="152"/>
      <c r="T93" s="152"/>
    </row>
    <row r="94" spans="1:20" ht="111" customHeight="1" thickBot="1">
      <c r="A94" s="65"/>
      <c r="B94" s="66" t="s">
        <v>87</v>
      </c>
      <c r="C94" s="57">
        <f>C95+C97</f>
        <v>5878.7</v>
      </c>
      <c r="D94" s="57">
        <f aca="true" t="shared" si="35" ref="D94:J94">D95+D97</f>
        <v>730.4</v>
      </c>
      <c r="E94" s="57">
        <f t="shared" si="35"/>
        <v>820.8</v>
      </c>
      <c r="F94" s="57">
        <f t="shared" si="35"/>
        <v>865.5</v>
      </c>
      <c r="G94" s="57">
        <f t="shared" si="35"/>
        <v>865.5</v>
      </c>
      <c r="H94" s="57">
        <f t="shared" si="35"/>
        <v>865.5</v>
      </c>
      <c r="I94" s="57">
        <f t="shared" si="35"/>
        <v>865.5</v>
      </c>
      <c r="J94" s="57">
        <f t="shared" si="35"/>
        <v>865.5</v>
      </c>
      <c r="K94" s="85" t="s">
        <v>96</v>
      </c>
      <c r="L94" s="151"/>
      <c r="M94" s="152"/>
      <c r="N94" s="152"/>
      <c r="O94" s="152"/>
      <c r="P94" s="152"/>
      <c r="Q94" s="152"/>
      <c r="R94" s="152"/>
      <c r="S94" s="152"/>
      <c r="T94" s="152"/>
    </row>
    <row r="95" spans="1:20" ht="16.5" thickBot="1">
      <c r="A95" s="65"/>
      <c r="B95" s="27" t="s">
        <v>25</v>
      </c>
      <c r="C95" s="57">
        <f>D95+E95+F95+G95+H95+I95+J95</f>
        <v>5878.7</v>
      </c>
      <c r="D95" s="52">
        <v>730.4</v>
      </c>
      <c r="E95" s="52">
        <v>820.8</v>
      </c>
      <c r="F95" s="52">
        <v>865.5</v>
      </c>
      <c r="G95" s="52">
        <f aca="true" t="shared" si="36" ref="G95:J96">F95</f>
        <v>865.5</v>
      </c>
      <c r="H95" s="52">
        <f t="shared" si="36"/>
        <v>865.5</v>
      </c>
      <c r="I95" s="52">
        <f t="shared" si="36"/>
        <v>865.5</v>
      </c>
      <c r="J95" s="52">
        <f t="shared" si="36"/>
        <v>865.5</v>
      </c>
      <c r="K95" s="58"/>
      <c r="L95" s="151"/>
      <c r="M95" s="152"/>
      <c r="N95" s="152"/>
      <c r="O95" s="152"/>
      <c r="P95" s="152"/>
      <c r="Q95" s="152"/>
      <c r="R95" s="152"/>
      <c r="S95" s="152"/>
      <c r="T95" s="152"/>
    </row>
    <row r="96" spans="1:20" ht="48" thickBot="1">
      <c r="A96" s="65"/>
      <c r="B96" s="27" t="s">
        <v>45</v>
      </c>
      <c r="C96" s="57">
        <f>D96+E96+F96+G96+H96+I96+J96</f>
        <v>1837.5</v>
      </c>
      <c r="D96" s="52">
        <v>242.5</v>
      </c>
      <c r="E96" s="52">
        <v>255</v>
      </c>
      <c r="F96" s="52">
        <v>268</v>
      </c>
      <c r="G96" s="52">
        <f t="shared" si="36"/>
        <v>268</v>
      </c>
      <c r="H96" s="52">
        <f t="shared" si="36"/>
        <v>268</v>
      </c>
      <c r="I96" s="52">
        <f t="shared" si="36"/>
        <v>268</v>
      </c>
      <c r="J96" s="52">
        <f t="shared" si="36"/>
        <v>268</v>
      </c>
      <c r="K96" s="58"/>
      <c r="L96" s="151"/>
      <c r="M96" s="152"/>
      <c r="N96" s="152"/>
      <c r="O96" s="152"/>
      <c r="P96" s="152"/>
      <c r="Q96" s="152"/>
      <c r="R96" s="152"/>
      <c r="S96" s="152"/>
      <c r="T96" s="152"/>
    </row>
    <row r="97" spans="1:20" ht="16.5" thickBot="1">
      <c r="A97" s="65"/>
      <c r="B97" s="27" t="s">
        <v>41</v>
      </c>
      <c r="C97" s="57">
        <f>D97+E97+F97+G97+H97+I97+J97</f>
        <v>0</v>
      </c>
      <c r="D97" s="57">
        <f aca="true" t="shared" si="37" ref="D97:J98">E97+F97+G97+H97+I97+J97+K97</f>
        <v>0</v>
      </c>
      <c r="E97" s="57">
        <f t="shared" si="37"/>
        <v>0</v>
      </c>
      <c r="F97" s="57">
        <f t="shared" si="37"/>
        <v>0</v>
      </c>
      <c r="G97" s="57">
        <f t="shared" si="37"/>
        <v>0</v>
      </c>
      <c r="H97" s="57">
        <f t="shared" si="37"/>
        <v>0</v>
      </c>
      <c r="I97" s="57">
        <f t="shared" si="37"/>
        <v>0</v>
      </c>
      <c r="J97" s="57">
        <f t="shared" si="37"/>
        <v>0</v>
      </c>
      <c r="K97" s="58"/>
      <c r="L97" s="151"/>
      <c r="M97" s="152"/>
      <c r="N97" s="152"/>
      <c r="O97" s="152"/>
      <c r="P97" s="152"/>
      <c r="Q97" s="152"/>
      <c r="R97" s="152"/>
      <c r="S97" s="152"/>
      <c r="T97" s="152"/>
    </row>
    <row r="98" spans="1:20" ht="48" thickBot="1">
      <c r="A98" s="65"/>
      <c r="B98" s="27" t="s">
        <v>45</v>
      </c>
      <c r="C98" s="57">
        <f>D98+E98+F98+G98+H98+I98+J98</f>
        <v>0</v>
      </c>
      <c r="D98" s="57">
        <f t="shared" si="37"/>
        <v>0</v>
      </c>
      <c r="E98" s="57">
        <f t="shared" si="37"/>
        <v>0</v>
      </c>
      <c r="F98" s="57">
        <f t="shared" si="37"/>
        <v>0</v>
      </c>
      <c r="G98" s="57">
        <f t="shared" si="37"/>
        <v>0</v>
      </c>
      <c r="H98" s="57">
        <f t="shared" si="37"/>
        <v>0</v>
      </c>
      <c r="I98" s="57">
        <f t="shared" si="37"/>
        <v>0</v>
      </c>
      <c r="J98" s="57">
        <f t="shared" si="37"/>
        <v>0</v>
      </c>
      <c r="K98" s="58"/>
      <c r="L98" s="151"/>
      <c r="M98" s="152"/>
      <c r="N98" s="152"/>
      <c r="O98" s="152"/>
      <c r="P98" s="152"/>
      <c r="Q98" s="152"/>
      <c r="R98" s="152"/>
      <c r="S98" s="152"/>
      <c r="T98" s="152"/>
    </row>
    <row r="99" spans="1:20" ht="190.5" customHeight="1" thickBot="1">
      <c r="A99" s="65"/>
      <c r="B99" s="66" t="s">
        <v>91</v>
      </c>
      <c r="C99" s="57">
        <f>C100+C102</f>
        <v>9900</v>
      </c>
      <c r="D99" s="57">
        <f aca="true" t="shared" si="38" ref="D99:J99">D100+D102</f>
        <v>1500</v>
      </c>
      <c r="E99" s="57">
        <f t="shared" si="38"/>
        <v>1400</v>
      </c>
      <c r="F99" s="57">
        <f t="shared" si="38"/>
        <v>1400</v>
      </c>
      <c r="G99" s="57">
        <f t="shared" si="38"/>
        <v>1400</v>
      </c>
      <c r="H99" s="57">
        <f t="shared" si="38"/>
        <v>1400</v>
      </c>
      <c r="I99" s="57">
        <f t="shared" si="38"/>
        <v>1400</v>
      </c>
      <c r="J99" s="57">
        <f t="shared" si="38"/>
        <v>1400</v>
      </c>
      <c r="K99" s="85" t="s">
        <v>96</v>
      </c>
      <c r="L99" s="151"/>
      <c r="M99" s="152"/>
      <c r="N99" s="152"/>
      <c r="O99" s="152"/>
      <c r="P99" s="152"/>
      <c r="Q99" s="152"/>
      <c r="R99" s="152"/>
      <c r="S99" s="152"/>
      <c r="T99" s="152"/>
    </row>
    <row r="100" spans="1:20" ht="16.5" thickBot="1">
      <c r="A100" s="65"/>
      <c r="B100" s="27" t="s">
        <v>25</v>
      </c>
      <c r="C100" s="57">
        <f>D100+E100+F100+G100+H100+I100+J100</f>
        <v>9150</v>
      </c>
      <c r="D100" s="52">
        <v>750</v>
      </c>
      <c r="E100" s="52">
        <v>1400</v>
      </c>
      <c r="F100" s="52">
        <v>1400</v>
      </c>
      <c r="G100" s="52">
        <f aca="true" t="shared" si="39" ref="G100:J101">F100</f>
        <v>1400</v>
      </c>
      <c r="H100" s="52">
        <f t="shared" si="39"/>
        <v>1400</v>
      </c>
      <c r="I100" s="52">
        <f t="shared" si="39"/>
        <v>1400</v>
      </c>
      <c r="J100" s="52">
        <f t="shared" si="39"/>
        <v>1400</v>
      </c>
      <c r="K100" s="58"/>
      <c r="L100" s="151"/>
      <c r="M100" s="152"/>
      <c r="N100" s="152"/>
      <c r="O100" s="152"/>
      <c r="P100" s="152"/>
      <c r="Q100" s="152"/>
      <c r="R100" s="152"/>
      <c r="S100" s="152"/>
      <c r="T100" s="152"/>
    </row>
    <row r="101" spans="1:20" ht="48" thickBot="1">
      <c r="A101" s="65"/>
      <c r="B101" s="27" t="s">
        <v>45</v>
      </c>
      <c r="C101" s="57">
        <f>D101+E101+F101+G101+H101+I101+J101</f>
        <v>700</v>
      </c>
      <c r="D101" s="52">
        <v>0</v>
      </c>
      <c r="E101" s="52">
        <v>700</v>
      </c>
      <c r="F101" s="52">
        <v>0</v>
      </c>
      <c r="G101" s="52">
        <f t="shared" si="39"/>
        <v>0</v>
      </c>
      <c r="H101" s="52">
        <f t="shared" si="39"/>
        <v>0</v>
      </c>
      <c r="I101" s="52">
        <f t="shared" si="39"/>
        <v>0</v>
      </c>
      <c r="J101" s="52">
        <f t="shared" si="39"/>
        <v>0</v>
      </c>
      <c r="K101" s="58"/>
      <c r="L101" s="151"/>
      <c r="M101" s="152"/>
      <c r="N101" s="152"/>
      <c r="O101" s="152"/>
      <c r="P101" s="152"/>
      <c r="Q101" s="152"/>
      <c r="R101" s="152"/>
      <c r="S101" s="152"/>
      <c r="T101" s="152"/>
    </row>
    <row r="102" spans="1:20" ht="16.5" thickBot="1">
      <c r="A102" s="65"/>
      <c r="B102" s="27" t="s">
        <v>41</v>
      </c>
      <c r="C102" s="57">
        <f>D102+E102+F102+G102+H102+I102+J102</f>
        <v>750</v>
      </c>
      <c r="D102" s="52">
        <v>750</v>
      </c>
      <c r="E102" s="57">
        <f aca="true" t="shared" si="40" ref="E102:J103">F102+G102+H102+I102+J102+K102+L102</f>
        <v>0</v>
      </c>
      <c r="F102" s="57">
        <f t="shared" si="40"/>
        <v>0</v>
      </c>
      <c r="G102" s="57">
        <f t="shared" si="40"/>
        <v>0</v>
      </c>
      <c r="H102" s="57">
        <f t="shared" si="40"/>
        <v>0</v>
      </c>
      <c r="I102" s="57">
        <f t="shared" si="40"/>
        <v>0</v>
      </c>
      <c r="J102" s="57">
        <f t="shared" si="40"/>
        <v>0</v>
      </c>
      <c r="K102" s="58"/>
      <c r="L102" s="151"/>
      <c r="M102" s="152"/>
      <c r="N102" s="152"/>
      <c r="O102" s="152"/>
      <c r="P102" s="152"/>
      <c r="Q102" s="152"/>
      <c r="R102" s="152"/>
      <c r="S102" s="152"/>
      <c r="T102" s="152"/>
    </row>
    <row r="103" spans="1:20" ht="48" thickBot="1">
      <c r="A103" s="65"/>
      <c r="B103" s="27" t="s">
        <v>45</v>
      </c>
      <c r="C103" s="57">
        <f>D103+E103+F103+G103+H103+I103+J103</f>
        <v>0</v>
      </c>
      <c r="D103" s="52">
        <v>0</v>
      </c>
      <c r="E103" s="57">
        <f t="shared" si="40"/>
        <v>0</v>
      </c>
      <c r="F103" s="57">
        <f t="shared" si="40"/>
        <v>0</v>
      </c>
      <c r="G103" s="57">
        <f t="shared" si="40"/>
        <v>0</v>
      </c>
      <c r="H103" s="57">
        <f t="shared" si="40"/>
        <v>0</v>
      </c>
      <c r="I103" s="57">
        <f t="shared" si="40"/>
        <v>0</v>
      </c>
      <c r="J103" s="57">
        <f t="shared" si="40"/>
        <v>0</v>
      </c>
      <c r="K103" s="58"/>
      <c r="L103" s="151"/>
      <c r="M103" s="152"/>
      <c r="N103" s="152"/>
      <c r="O103" s="152"/>
      <c r="P103" s="152"/>
      <c r="Q103" s="152"/>
      <c r="R103" s="152"/>
      <c r="S103" s="152"/>
      <c r="T103" s="152"/>
    </row>
    <row r="104" spans="1:20" ht="63.75" hidden="1" thickBot="1">
      <c r="A104" s="45"/>
      <c r="B104" s="11" t="s">
        <v>65</v>
      </c>
      <c r="C104" s="19">
        <f>C105</f>
        <v>0</v>
      </c>
      <c r="D104" s="19">
        <f aca="true" t="shared" si="41" ref="D104:J104">D105</f>
        <v>0</v>
      </c>
      <c r="E104" s="19">
        <f t="shared" si="41"/>
        <v>0</v>
      </c>
      <c r="F104" s="19">
        <f t="shared" si="41"/>
        <v>0</v>
      </c>
      <c r="G104" s="19">
        <f t="shared" si="41"/>
        <v>0</v>
      </c>
      <c r="H104" s="19">
        <f t="shared" si="41"/>
        <v>0</v>
      </c>
      <c r="I104" s="19">
        <f t="shared" si="41"/>
        <v>0</v>
      </c>
      <c r="J104" s="19">
        <f t="shared" si="41"/>
        <v>0</v>
      </c>
      <c r="K104" s="32">
        <v>24.25</v>
      </c>
      <c r="L104" s="151"/>
      <c r="M104" s="152"/>
      <c r="N104" s="152"/>
      <c r="O104" s="152"/>
      <c r="P104" s="152"/>
      <c r="Q104" s="152"/>
      <c r="R104" s="152"/>
      <c r="S104" s="152"/>
      <c r="T104" s="152"/>
    </row>
    <row r="105" spans="1:20" ht="16.5" hidden="1" thickBot="1">
      <c r="A105" s="45"/>
      <c r="B105" s="11" t="s">
        <v>25</v>
      </c>
      <c r="C105" s="19">
        <f>D105+E105+F105+G105+H105+I105+J105</f>
        <v>0</v>
      </c>
      <c r="D105" s="16"/>
      <c r="E105" s="16"/>
      <c r="F105" s="16"/>
      <c r="G105" s="16"/>
      <c r="H105" s="16"/>
      <c r="I105" s="16"/>
      <c r="J105" s="16"/>
      <c r="K105" s="13"/>
      <c r="L105" s="151"/>
      <c r="M105" s="152"/>
      <c r="N105" s="152"/>
      <c r="O105" s="152"/>
      <c r="P105" s="152"/>
      <c r="Q105" s="152"/>
      <c r="R105" s="152"/>
      <c r="S105" s="152"/>
      <c r="T105" s="152"/>
    </row>
    <row r="106" spans="1:20" ht="48" hidden="1" thickBot="1">
      <c r="A106" s="45"/>
      <c r="B106" s="11" t="s">
        <v>45</v>
      </c>
      <c r="C106" s="19">
        <f>D106+E106+F106+G106+H106+I106+J106</f>
        <v>0</v>
      </c>
      <c r="D106" s="16"/>
      <c r="E106" s="16"/>
      <c r="F106" s="16"/>
      <c r="G106" s="16"/>
      <c r="H106" s="16"/>
      <c r="I106" s="16"/>
      <c r="J106" s="16"/>
      <c r="K106" s="13"/>
      <c r="L106" s="151"/>
      <c r="M106" s="152"/>
      <c r="N106" s="152"/>
      <c r="O106" s="152"/>
      <c r="P106" s="152"/>
      <c r="Q106" s="152"/>
      <c r="R106" s="152"/>
      <c r="S106" s="152"/>
      <c r="T106" s="152"/>
    </row>
    <row r="107" spans="1:20" ht="15.75" hidden="1">
      <c r="A107" s="181"/>
      <c r="B107" s="15" t="s">
        <v>26</v>
      </c>
      <c r="C107" s="177">
        <f>C109</f>
        <v>0</v>
      </c>
      <c r="D107" s="177">
        <f aca="true" t="shared" si="42" ref="D107:J107">D109</f>
        <v>0</v>
      </c>
      <c r="E107" s="177">
        <f t="shared" si="42"/>
        <v>0</v>
      </c>
      <c r="F107" s="177">
        <f t="shared" si="42"/>
        <v>0</v>
      </c>
      <c r="G107" s="177">
        <f t="shared" si="42"/>
        <v>0</v>
      </c>
      <c r="H107" s="177">
        <f t="shared" si="42"/>
        <v>0</v>
      </c>
      <c r="I107" s="177">
        <f t="shared" si="42"/>
        <v>0</v>
      </c>
      <c r="J107" s="177">
        <f t="shared" si="42"/>
        <v>0</v>
      </c>
      <c r="K107" s="223">
        <v>14.15</v>
      </c>
      <c r="L107" s="151"/>
      <c r="M107" s="152"/>
      <c r="N107" s="152"/>
      <c r="O107" s="152"/>
      <c r="P107" s="152"/>
      <c r="Q107" s="152"/>
      <c r="R107" s="152"/>
      <c r="S107" s="152"/>
      <c r="T107" s="152"/>
    </row>
    <row r="108" spans="1:20" ht="68.25" customHeight="1" hidden="1" thickBot="1">
      <c r="A108" s="182"/>
      <c r="B108" s="11" t="s">
        <v>59</v>
      </c>
      <c r="C108" s="178"/>
      <c r="D108" s="178"/>
      <c r="E108" s="178"/>
      <c r="F108" s="178"/>
      <c r="G108" s="178"/>
      <c r="H108" s="178"/>
      <c r="I108" s="178"/>
      <c r="J108" s="178"/>
      <c r="K108" s="224"/>
      <c r="L108" s="151"/>
      <c r="M108" s="152"/>
      <c r="N108" s="152"/>
      <c r="O108" s="152"/>
      <c r="P108" s="152"/>
      <c r="Q108" s="152"/>
      <c r="R108" s="152"/>
      <c r="S108" s="152"/>
      <c r="T108" s="152"/>
    </row>
    <row r="109" spans="1:20" ht="16.5" hidden="1" thickBot="1">
      <c r="A109" s="45"/>
      <c r="B109" s="11" t="s">
        <v>17</v>
      </c>
      <c r="C109" s="19">
        <f>D109+E109+F109+G109+H109+I109+J109</f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3"/>
      <c r="L109" s="151"/>
      <c r="M109" s="152"/>
      <c r="N109" s="152"/>
      <c r="O109" s="152"/>
      <c r="P109" s="152"/>
      <c r="Q109" s="152"/>
      <c r="R109" s="152"/>
      <c r="S109" s="152"/>
      <c r="T109" s="152"/>
    </row>
    <row r="110" spans="1:20" ht="48" hidden="1" thickBot="1">
      <c r="A110" s="45"/>
      <c r="B110" s="11" t="s">
        <v>45</v>
      </c>
      <c r="C110" s="19">
        <f>D110+E110+F110+G110+H110+I110+J110</f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3"/>
      <c r="L110" s="151"/>
      <c r="M110" s="152"/>
      <c r="N110" s="152"/>
      <c r="O110" s="152"/>
      <c r="P110" s="152"/>
      <c r="Q110" s="152"/>
      <c r="R110" s="152"/>
      <c r="S110" s="152"/>
      <c r="T110" s="152"/>
    </row>
    <row r="111" spans="1:20" ht="15.75">
      <c r="A111" s="181"/>
      <c r="B111" s="15" t="s">
        <v>27</v>
      </c>
      <c r="C111" s="177">
        <f>C113+C115</f>
        <v>24401.9</v>
      </c>
      <c r="D111" s="177">
        <f aca="true" t="shared" si="43" ref="D111:J111">D113+D115</f>
        <v>5055.9</v>
      </c>
      <c r="E111" s="177">
        <f t="shared" si="43"/>
        <v>5301</v>
      </c>
      <c r="F111" s="177">
        <f t="shared" si="43"/>
        <v>2809</v>
      </c>
      <c r="G111" s="177">
        <f t="shared" si="43"/>
        <v>2809</v>
      </c>
      <c r="H111" s="177">
        <f t="shared" si="43"/>
        <v>2809</v>
      </c>
      <c r="I111" s="177">
        <f t="shared" si="43"/>
        <v>2809</v>
      </c>
      <c r="J111" s="177">
        <f t="shared" si="43"/>
        <v>2809</v>
      </c>
      <c r="K111" s="221" t="s">
        <v>97</v>
      </c>
      <c r="L111" s="151"/>
      <c r="M111" s="152"/>
      <c r="N111" s="152"/>
      <c r="O111" s="152"/>
      <c r="P111" s="152"/>
      <c r="Q111" s="152"/>
      <c r="R111" s="152"/>
      <c r="S111" s="152"/>
      <c r="T111" s="152"/>
    </row>
    <row r="112" spans="1:20" ht="102" customHeight="1" thickBot="1">
      <c r="A112" s="182"/>
      <c r="B112" s="11" t="s">
        <v>71</v>
      </c>
      <c r="C112" s="178"/>
      <c r="D112" s="178"/>
      <c r="E112" s="178"/>
      <c r="F112" s="178"/>
      <c r="G112" s="178"/>
      <c r="H112" s="178"/>
      <c r="I112" s="178"/>
      <c r="J112" s="178"/>
      <c r="K112" s="222"/>
      <c r="L112" s="151"/>
      <c r="M112" s="152"/>
      <c r="N112" s="152"/>
      <c r="O112" s="152"/>
      <c r="P112" s="152"/>
      <c r="Q112" s="152"/>
      <c r="R112" s="152"/>
      <c r="S112" s="152"/>
      <c r="T112" s="152"/>
    </row>
    <row r="113" spans="1:20" ht="16.5" thickBot="1">
      <c r="A113" s="45"/>
      <c r="B113" s="11" t="s">
        <v>16</v>
      </c>
      <c r="C113" s="19">
        <f>D113+E113+F113+G113+H113+I113+J113</f>
        <v>1252</v>
      </c>
      <c r="D113" s="47">
        <v>1252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3"/>
      <c r="L113" s="151"/>
      <c r="M113" s="152"/>
      <c r="N113" s="152"/>
      <c r="O113" s="152"/>
      <c r="P113" s="152"/>
      <c r="Q113" s="152"/>
      <c r="R113" s="152"/>
      <c r="S113" s="152"/>
      <c r="T113" s="152"/>
    </row>
    <row r="114" spans="1:20" ht="48" thickBot="1">
      <c r="A114" s="45"/>
      <c r="B114" s="11" t="s">
        <v>45</v>
      </c>
      <c r="C114" s="19">
        <f>D114+E114+F114+G114+H114+I114+J114</f>
        <v>0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3"/>
      <c r="L114" s="151"/>
      <c r="M114" s="152"/>
      <c r="N114" s="152"/>
      <c r="O114" s="152"/>
      <c r="P114" s="152"/>
      <c r="Q114" s="152"/>
      <c r="R114" s="152"/>
      <c r="S114" s="152"/>
      <c r="T114" s="152"/>
    </row>
    <row r="115" spans="1:20" ht="21" customHeight="1" thickBot="1">
      <c r="A115" s="45"/>
      <c r="B115" s="11" t="s">
        <v>17</v>
      </c>
      <c r="C115" s="19">
        <f>D115+E115+F115+G115+H115+I115+J115</f>
        <v>23149.9</v>
      </c>
      <c r="D115" s="47">
        <v>3803.9</v>
      </c>
      <c r="E115" s="16">
        <v>5301</v>
      </c>
      <c r="F115" s="16">
        <f>F116+603</f>
        <v>2809</v>
      </c>
      <c r="G115" s="16">
        <f aca="true" t="shared" si="44" ref="G115:J116">F115</f>
        <v>2809</v>
      </c>
      <c r="H115" s="16">
        <f t="shared" si="44"/>
        <v>2809</v>
      </c>
      <c r="I115" s="16">
        <f t="shared" si="44"/>
        <v>2809</v>
      </c>
      <c r="J115" s="16">
        <f t="shared" si="44"/>
        <v>2809</v>
      </c>
      <c r="K115" s="13"/>
      <c r="L115" s="151"/>
      <c r="M115" s="152"/>
      <c r="N115" s="152"/>
      <c r="O115" s="152"/>
      <c r="P115" s="152"/>
      <c r="Q115" s="152"/>
      <c r="R115" s="152"/>
      <c r="S115" s="152"/>
      <c r="T115" s="152"/>
    </row>
    <row r="116" spans="1:20" ht="48" thickBot="1">
      <c r="A116" s="45"/>
      <c r="B116" s="11" t="s">
        <v>45</v>
      </c>
      <c r="C116" s="19">
        <f>D116+E116+F116+G116+H116+I116+J116</f>
        <v>15132.3</v>
      </c>
      <c r="D116" s="16">
        <f>2001.3</f>
        <v>2001.3</v>
      </c>
      <c r="E116" s="16">
        <v>2101</v>
      </c>
      <c r="F116" s="16">
        <v>2206</v>
      </c>
      <c r="G116" s="16">
        <f t="shared" si="44"/>
        <v>2206</v>
      </c>
      <c r="H116" s="16">
        <f t="shared" si="44"/>
        <v>2206</v>
      </c>
      <c r="I116" s="16">
        <f t="shared" si="44"/>
        <v>2206</v>
      </c>
      <c r="J116" s="16">
        <f t="shared" si="44"/>
        <v>2206</v>
      </c>
      <c r="K116" s="13"/>
      <c r="L116" s="151"/>
      <c r="M116" s="152"/>
      <c r="N116" s="152"/>
      <c r="O116" s="152"/>
      <c r="P116" s="152"/>
      <c r="Q116" s="152"/>
      <c r="R116" s="152"/>
      <c r="S116" s="152"/>
      <c r="T116" s="152"/>
    </row>
    <row r="117" spans="1:20" ht="15.75">
      <c r="A117" s="218"/>
      <c r="B117" s="63" t="s">
        <v>88</v>
      </c>
      <c r="C117" s="214">
        <f>C119+C121</f>
        <v>2551.9</v>
      </c>
      <c r="D117" s="214">
        <f aca="true" t="shared" si="45" ref="D117:J117">D119+D121</f>
        <v>2551.9</v>
      </c>
      <c r="E117" s="214">
        <f t="shared" si="45"/>
        <v>0</v>
      </c>
      <c r="F117" s="214">
        <f t="shared" si="45"/>
        <v>0</v>
      </c>
      <c r="G117" s="214">
        <f t="shared" si="45"/>
        <v>0</v>
      </c>
      <c r="H117" s="214">
        <f t="shared" si="45"/>
        <v>0</v>
      </c>
      <c r="I117" s="214">
        <f t="shared" si="45"/>
        <v>0</v>
      </c>
      <c r="J117" s="214">
        <f t="shared" si="45"/>
        <v>0</v>
      </c>
      <c r="K117" s="216" t="s">
        <v>97</v>
      </c>
      <c r="L117" s="151"/>
      <c r="M117" s="152"/>
      <c r="N117" s="152"/>
      <c r="O117" s="152"/>
      <c r="P117" s="152"/>
      <c r="Q117" s="152"/>
      <c r="R117" s="152"/>
      <c r="S117" s="152"/>
      <c r="T117" s="152"/>
    </row>
    <row r="118" spans="1:20" ht="147.75" customHeight="1" thickBot="1">
      <c r="A118" s="219"/>
      <c r="B118" s="27" t="s">
        <v>92</v>
      </c>
      <c r="C118" s="215"/>
      <c r="D118" s="215"/>
      <c r="E118" s="215"/>
      <c r="F118" s="215"/>
      <c r="G118" s="215"/>
      <c r="H118" s="215"/>
      <c r="I118" s="215"/>
      <c r="J118" s="215"/>
      <c r="K118" s="220"/>
      <c r="L118" s="151"/>
      <c r="M118" s="152"/>
      <c r="N118" s="152"/>
      <c r="O118" s="152"/>
      <c r="P118" s="152"/>
      <c r="Q118" s="152"/>
      <c r="R118" s="152"/>
      <c r="S118" s="152"/>
      <c r="T118" s="152"/>
    </row>
    <row r="119" spans="1:20" ht="16.5" thickBot="1">
      <c r="A119" s="65"/>
      <c r="B119" s="27" t="s">
        <v>16</v>
      </c>
      <c r="C119" s="57">
        <f>D119+E119+F119+G119+H119+I119+J119</f>
        <v>0</v>
      </c>
      <c r="D119" s="52">
        <v>0</v>
      </c>
      <c r="E119" s="52">
        <v>0</v>
      </c>
      <c r="F119" s="52">
        <v>0</v>
      </c>
      <c r="G119" s="52">
        <v>0</v>
      </c>
      <c r="H119" s="52">
        <v>0</v>
      </c>
      <c r="I119" s="52">
        <v>0</v>
      </c>
      <c r="J119" s="52">
        <v>0</v>
      </c>
      <c r="K119" s="58"/>
      <c r="L119" s="151"/>
      <c r="M119" s="152"/>
      <c r="N119" s="152"/>
      <c r="O119" s="152"/>
      <c r="P119" s="152"/>
      <c r="Q119" s="152"/>
      <c r="R119" s="152"/>
      <c r="S119" s="152"/>
      <c r="T119" s="152"/>
    </row>
    <row r="120" spans="1:20" ht="48" thickBot="1">
      <c r="A120" s="65"/>
      <c r="B120" s="27" t="s">
        <v>45</v>
      </c>
      <c r="C120" s="57">
        <f>D120+E120+F120+G120+H120+I120+J120</f>
        <v>0</v>
      </c>
      <c r="D120" s="52">
        <v>0</v>
      </c>
      <c r="E120" s="52">
        <v>0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58"/>
      <c r="L120" s="151"/>
      <c r="M120" s="152"/>
      <c r="N120" s="152"/>
      <c r="O120" s="152"/>
      <c r="P120" s="152"/>
      <c r="Q120" s="152"/>
      <c r="R120" s="152"/>
      <c r="S120" s="152"/>
      <c r="T120" s="152"/>
    </row>
    <row r="121" spans="1:20" ht="21" customHeight="1" thickBot="1">
      <c r="A121" s="65"/>
      <c r="B121" s="27" t="s">
        <v>17</v>
      </c>
      <c r="C121" s="57">
        <f>D121+E121+F121+G121+H121+I121+J121</f>
        <v>2551.9</v>
      </c>
      <c r="D121" s="52">
        <v>2551.9</v>
      </c>
      <c r="E121" s="52">
        <v>0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58"/>
      <c r="L121" s="151"/>
      <c r="M121" s="152"/>
      <c r="N121" s="152"/>
      <c r="O121" s="152"/>
      <c r="P121" s="152"/>
      <c r="Q121" s="152"/>
      <c r="R121" s="152"/>
      <c r="S121" s="152"/>
      <c r="T121" s="152"/>
    </row>
    <row r="122" spans="1:20" ht="48" thickBot="1">
      <c r="A122" s="65"/>
      <c r="B122" s="27" t="s">
        <v>45</v>
      </c>
      <c r="C122" s="57">
        <f>D122+E122+F122+G122+H122+I122+J122</f>
        <v>2001.3</v>
      </c>
      <c r="D122" s="52">
        <f>2001.3</f>
        <v>2001.3</v>
      </c>
      <c r="E122" s="52">
        <v>0</v>
      </c>
      <c r="F122" s="52">
        <v>0</v>
      </c>
      <c r="G122" s="52">
        <v>0</v>
      </c>
      <c r="H122" s="52">
        <v>0</v>
      </c>
      <c r="I122" s="52">
        <v>0</v>
      </c>
      <c r="J122" s="52">
        <v>0</v>
      </c>
      <c r="K122" s="58"/>
      <c r="L122" s="151"/>
      <c r="M122" s="152"/>
      <c r="N122" s="152"/>
      <c r="O122" s="152"/>
      <c r="P122" s="152"/>
      <c r="Q122" s="152"/>
      <c r="R122" s="152"/>
      <c r="S122" s="152"/>
      <c r="T122" s="152"/>
    </row>
    <row r="123" spans="1:20" ht="15.75">
      <c r="A123" s="218"/>
      <c r="B123" s="63" t="s">
        <v>89</v>
      </c>
      <c r="C123" s="214">
        <f>C125+C127</f>
        <v>21850</v>
      </c>
      <c r="D123" s="214">
        <f aca="true" t="shared" si="46" ref="D123:J123">D125+D127</f>
        <v>2504</v>
      </c>
      <c r="E123" s="214">
        <f t="shared" si="46"/>
        <v>5301</v>
      </c>
      <c r="F123" s="214">
        <f t="shared" si="46"/>
        <v>2809</v>
      </c>
      <c r="G123" s="214">
        <f t="shared" si="46"/>
        <v>2809</v>
      </c>
      <c r="H123" s="214">
        <f t="shared" si="46"/>
        <v>2809</v>
      </c>
      <c r="I123" s="214">
        <f t="shared" si="46"/>
        <v>2809</v>
      </c>
      <c r="J123" s="214">
        <f t="shared" si="46"/>
        <v>2809</v>
      </c>
      <c r="K123" s="216" t="s">
        <v>97</v>
      </c>
      <c r="L123" s="151"/>
      <c r="M123" s="152"/>
      <c r="N123" s="152"/>
      <c r="O123" s="152"/>
      <c r="P123" s="152"/>
      <c r="Q123" s="152"/>
      <c r="R123" s="152"/>
      <c r="S123" s="152"/>
      <c r="T123" s="152"/>
    </row>
    <row r="124" spans="1:20" ht="223.5" customHeight="1" thickBot="1">
      <c r="A124" s="219"/>
      <c r="B124" s="27" t="s">
        <v>94</v>
      </c>
      <c r="C124" s="215"/>
      <c r="D124" s="215"/>
      <c r="E124" s="215"/>
      <c r="F124" s="215"/>
      <c r="G124" s="215"/>
      <c r="H124" s="215"/>
      <c r="I124" s="215"/>
      <c r="J124" s="215"/>
      <c r="K124" s="217"/>
      <c r="L124" s="151"/>
      <c r="M124" s="152"/>
      <c r="N124" s="152"/>
      <c r="O124" s="152"/>
      <c r="P124" s="152"/>
      <c r="Q124" s="152"/>
      <c r="R124" s="152"/>
      <c r="S124" s="152"/>
      <c r="T124" s="152"/>
    </row>
    <row r="125" spans="1:20" ht="16.5" thickBot="1">
      <c r="A125" s="65"/>
      <c r="B125" s="27" t="s">
        <v>16</v>
      </c>
      <c r="C125" s="57">
        <f>D125+E125+F125+G125+H125+I125+J125</f>
        <v>1252</v>
      </c>
      <c r="D125" s="52">
        <v>1252</v>
      </c>
      <c r="E125" s="52">
        <v>0</v>
      </c>
      <c r="F125" s="52">
        <v>0</v>
      </c>
      <c r="G125" s="52">
        <v>0</v>
      </c>
      <c r="H125" s="52">
        <v>0</v>
      </c>
      <c r="I125" s="52">
        <v>0</v>
      </c>
      <c r="J125" s="52">
        <v>0</v>
      </c>
      <c r="K125" s="58"/>
      <c r="L125" s="151"/>
      <c r="M125" s="152"/>
      <c r="N125" s="152"/>
      <c r="O125" s="152"/>
      <c r="P125" s="152"/>
      <c r="Q125" s="152"/>
      <c r="R125" s="152"/>
      <c r="S125" s="152"/>
      <c r="T125" s="152"/>
    </row>
    <row r="126" spans="1:20" ht="48" thickBot="1">
      <c r="A126" s="65"/>
      <c r="B126" s="27" t="s">
        <v>45</v>
      </c>
      <c r="C126" s="57">
        <f>D126+E126+F126+G126+H126+I126+J126</f>
        <v>0</v>
      </c>
      <c r="D126" s="52">
        <v>0</v>
      </c>
      <c r="E126" s="52">
        <v>0</v>
      </c>
      <c r="F126" s="52">
        <v>0</v>
      </c>
      <c r="G126" s="52">
        <v>0</v>
      </c>
      <c r="H126" s="52">
        <v>0</v>
      </c>
      <c r="I126" s="52">
        <v>0</v>
      </c>
      <c r="J126" s="52">
        <v>0</v>
      </c>
      <c r="K126" s="58"/>
      <c r="L126" s="151"/>
      <c r="M126" s="152"/>
      <c r="N126" s="152"/>
      <c r="O126" s="152"/>
      <c r="P126" s="152"/>
      <c r="Q126" s="152"/>
      <c r="R126" s="152"/>
      <c r="S126" s="152"/>
      <c r="T126" s="152"/>
    </row>
    <row r="127" spans="1:20" ht="21" customHeight="1" thickBot="1">
      <c r="A127" s="65"/>
      <c r="B127" s="27" t="s">
        <v>17</v>
      </c>
      <c r="C127" s="57">
        <f>D127+E127+F127+G127+H127+I127+J127</f>
        <v>20598</v>
      </c>
      <c r="D127" s="52">
        <v>1252</v>
      </c>
      <c r="E127" s="52">
        <v>5301</v>
      </c>
      <c r="F127" s="52">
        <f>F128+603</f>
        <v>2809</v>
      </c>
      <c r="G127" s="52">
        <f aca="true" t="shared" si="47" ref="G127:J128">F127</f>
        <v>2809</v>
      </c>
      <c r="H127" s="52">
        <f t="shared" si="47"/>
        <v>2809</v>
      </c>
      <c r="I127" s="52">
        <f t="shared" si="47"/>
        <v>2809</v>
      </c>
      <c r="J127" s="52">
        <f t="shared" si="47"/>
        <v>2809</v>
      </c>
      <c r="K127" s="58"/>
      <c r="L127" s="151"/>
      <c r="M127" s="152"/>
      <c r="N127" s="152"/>
      <c r="O127" s="152"/>
      <c r="P127" s="152"/>
      <c r="Q127" s="152"/>
      <c r="R127" s="152"/>
      <c r="S127" s="152"/>
      <c r="T127" s="152"/>
    </row>
    <row r="128" spans="1:20" ht="48" thickBot="1">
      <c r="A128" s="65"/>
      <c r="B128" s="27" t="s">
        <v>45</v>
      </c>
      <c r="C128" s="57">
        <f>D128+E128+F128+G128+H128+I128+J128</f>
        <v>13131</v>
      </c>
      <c r="D128" s="52">
        <v>0</v>
      </c>
      <c r="E128" s="52">
        <v>2101</v>
      </c>
      <c r="F128" s="52">
        <v>2206</v>
      </c>
      <c r="G128" s="52">
        <f t="shared" si="47"/>
        <v>2206</v>
      </c>
      <c r="H128" s="52">
        <f t="shared" si="47"/>
        <v>2206</v>
      </c>
      <c r="I128" s="52">
        <f t="shared" si="47"/>
        <v>2206</v>
      </c>
      <c r="J128" s="52">
        <f t="shared" si="47"/>
        <v>2206</v>
      </c>
      <c r="K128" s="58"/>
      <c r="L128" s="151"/>
      <c r="M128" s="152"/>
      <c r="N128" s="152"/>
      <c r="O128" s="152"/>
      <c r="P128" s="152"/>
      <c r="Q128" s="152"/>
      <c r="R128" s="152"/>
      <c r="S128" s="152"/>
      <c r="T128" s="152"/>
    </row>
    <row r="129" spans="1:20" ht="15.75" hidden="1">
      <c r="A129" s="181"/>
      <c r="B129" s="15" t="s">
        <v>50</v>
      </c>
      <c r="C129" s="177">
        <f>C131+C133</f>
        <v>0</v>
      </c>
      <c r="D129" s="177">
        <f aca="true" t="shared" si="48" ref="D129:J129">D131+D133</f>
        <v>0</v>
      </c>
      <c r="E129" s="177">
        <f t="shared" si="48"/>
        <v>0</v>
      </c>
      <c r="F129" s="177">
        <f t="shared" si="48"/>
        <v>0</v>
      </c>
      <c r="G129" s="177">
        <f t="shared" si="48"/>
        <v>0</v>
      </c>
      <c r="H129" s="177">
        <f t="shared" si="48"/>
        <v>0</v>
      </c>
      <c r="I129" s="177">
        <f t="shared" si="48"/>
        <v>0</v>
      </c>
      <c r="J129" s="177">
        <f t="shared" si="48"/>
        <v>0</v>
      </c>
      <c r="K129" s="209"/>
      <c r="L129" s="151"/>
      <c r="M129" s="152"/>
      <c r="N129" s="152"/>
      <c r="O129" s="152"/>
      <c r="P129" s="152"/>
      <c r="Q129" s="152"/>
      <c r="R129" s="152"/>
      <c r="S129" s="152"/>
      <c r="T129" s="152"/>
    </row>
    <row r="130" spans="1:20" ht="104.25" customHeight="1" hidden="1" thickBot="1">
      <c r="A130" s="182"/>
      <c r="B130" s="11" t="s">
        <v>60</v>
      </c>
      <c r="C130" s="178"/>
      <c r="D130" s="178"/>
      <c r="E130" s="178"/>
      <c r="F130" s="178"/>
      <c r="G130" s="178"/>
      <c r="H130" s="178"/>
      <c r="I130" s="178"/>
      <c r="J130" s="178"/>
      <c r="K130" s="210"/>
      <c r="L130" s="151"/>
      <c r="M130" s="152"/>
      <c r="N130" s="152"/>
      <c r="O130" s="152"/>
      <c r="P130" s="152"/>
      <c r="Q130" s="152"/>
      <c r="R130" s="152"/>
      <c r="S130" s="152"/>
      <c r="T130" s="152"/>
    </row>
    <row r="131" spans="1:20" ht="16.5" hidden="1" thickBot="1">
      <c r="A131" s="45"/>
      <c r="B131" s="11" t="s">
        <v>16</v>
      </c>
      <c r="C131" s="19">
        <f>D131+E131+F131+G131+H131+I131+J131</f>
        <v>0</v>
      </c>
      <c r="D131" s="16"/>
      <c r="E131" s="16"/>
      <c r="F131" s="16"/>
      <c r="G131" s="16"/>
      <c r="H131" s="16"/>
      <c r="I131" s="16"/>
      <c r="J131" s="16"/>
      <c r="K131" s="13"/>
      <c r="L131" s="151"/>
      <c r="M131" s="152"/>
      <c r="N131" s="152"/>
      <c r="O131" s="152"/>
      <c r="P131" s="152"/>
      <c r="Q131" s="152"/>
      <c r="R131" s="152"/>
      <c r="S131" s="152"/>
      <c r="T131" s="152"/>
    </row>
    <row r="132" spans="1:20" ht="48" hidden="1" thickBot="1">
      <c r="A132" s="45"/>
      <c r="B132" s="11" t="s">
        <v>45</v>
      </c>
      <c r="C132" s="19">
        <f>D132+E132+F132+G132+H132+I132+J132</f>
        <v>0</v>
      </c>
      <c r="D132" s="16"/>
      <c r="E132" s="16"/>
      <c r="F132" s="16"/>
      <c r="G132" s="16"/>
      <c r="H132" s="16"/>
      <c r="I132" s="16"/>
      <c r="J132" s="16"/>
      <c r="K132" s="13"/>
      <c r="L132" s="151"/>
      <c r="M132" s="152"/>
      <c r="N132" s="152"/>
      <c r="O132" s="152"/>
      <c r="P132" s="152"/>
      <c r="Q132" s="152"/>
      <c r="R132" s="152"/>
      <c r="S132" s="152"/>
      <c r="T132" s="152"/>
    </row>
    <row r="133" spans="1:20" ht="16.5" hidden="1" thickBot="1">
      <c r="A133" s="45"/>
      <c r="B133" s="11" t="s">
        <v>17</v>
      </c>
      <c r="C133" s="19">
        <f>D133+E133+F133+G133+H133+I133+J133</f>
        <v>0</v>
      </c>
      <c r="D133" s="16"/>
      <c r="E133" s="16"/>
      <c r="F133" s="16"/>
      <c r="G133" s="16"/>
      <c r="H133" s="16"/>
      <c r="I133" s="16"/>
      <c r="J133" s="16"/>
      <c r="K133" s="13"/>
      <c r="L133" s="151"/>
      <c r="M133" s="152"/>
      <c r="N133" s="152"/>
      <c r="O133" s="152"/>
      <c r="P133" s="152"/>
      <c r="Q133" s="152"/>
      <c r="R133" s="152"/>
      <c r="S133" s="152"/>
      <c r="T133" s="152"/>
    </row>
    <row r="134" spans="1:20" ht="48" hidden="1" thickBot="1">
      <c r="A134" s="45"/>
      <c r="B134" s="11" t="s">
        <v>45</v>
      </c>
      <c r="C134" s="19">
        <f>D134+E134+F134+G134+H134+I134+J134</f>
        <v>0</v>
      </c>
      <c r="D134" s="16"/>
      <c r="E134" s="16"/>
      <c r="F134" s="16"/>
      <c r="G134" s="16"/>
      <c r="H134" s="16"/>
      <c r="I134" s="16"/>
      <c r="J134" s="16"/>
      <c r="K134" s="13"/>
      <c r="L134" s="151"/>
      <c r="M134" s="152"/>
      <c r="N134" s="152"/>
      <c r="O134" s="152"/>
      <c r="P134" s="152"/>
      <c r="Q134" s="152"/>
      <c r="R134" s="152"/>
      <c r="S134" s="152"/>
      <c r="T134" s="152"/>
    </row>
    <row r="135" spans="1:20" ht="95.25" hidden="1" thickBot="1">
      <c r="A135" s="45"/>
      <c r="B135" s="11" t="s">
        <v>61</v>
      </c>
      <c r="C135" s="19">
        <f>C136+C138</f>
        <v>0</v>
      </c>
      <c r="D135" s="19">
        <f aca="true" t="shared" si="49" ref="D135:J135">D136+D138</f>
        <v>0</v>
      </c>
      <c r="E135" s="19">
        <f t="shared" si="49"/>
        <v>0</v>
      </c>
      <c r="F135" s="19">
        <f t="shared" si="49"/>
        <v>0</v>
      </c>
      <c r="G135" s="19">
        <f t="shared" si="49"/>
        <v>0</v>
      </c>
      <c r="H135" s="19">
        <f t="shared" si="49"/>
        <v>0</v>
      </c>
      <c r="I135" s="19">
        <f t="shared" si="49"/>
        <v>0</v>
      </c>
      <c r="J135" s="19">
        <f t="shared" si="49"/>
        <v>0</v>
      </c>
      <c r="K135" s="13"/>
      <c r="L135" s="151"/>
      <c r="M135" s="152"/>
      <c r="N135" s="152"/>
      <c r="O135" s="152"/>
      <c r="P135" s="152"/>
      <c r="Q135" s="152"/>
      <c r="R135" s="152"/>
      <c r="S135" s="152"/>
      <c r="T135" s="152"/>
    </row>
    <row r="136" spans="1:20" ht="16.5" hidden="1" thickBot="1">
      <c r="A136" s="45"/>
      <c r="B136" s="11" t="s">
        <v>16</v>
      </c>
      <c r="C136" s="19">
        <f>D136+E136+F136+G136+H136+I136+J136</f>
        <v>0</v>
      </c>
      <c r="D136" s="16"/>
      <c r="E136" s="16"/>
      <c r="F136" s="16"/>
      <c r="G136" s="16"/>
      <c r="H136" s="16"/>
      <c r="I136" s="16"/>
      <c r="J136" s="16"/>
      <c r="K136" s="13"/>
      <c r="L136" s="151"/>
      <c r="M136" s="152"/>
      <c r="N136" s="152"/>
      <c r="O136" s="152"/>
      <c r="P136" s="152"/>
      <c r="Q136" s="152"/>
      <c r="R136" s="152"/>
      <c r="S136" s="152"/>
      <c r="T136" s="152"/>
    </row>
    <row r="137" spans="1:20" ht="48" hidden="1" thickBot="1">
      <c r="A137" s="45"/>
      <c r="B137" s="11" t="s">
        <v>45</v>
      </c>
      <c r="C137" s="19">
        <f>D137+E137+F137+G137+H137+I137+J137</f>
        <v>0</v>
      </c>
      <c r="D137" s="16"/>
      <c r="E137" s="16"/>
      <c r="F137" s="16"/>
      <c r="G137" s="16"/>
      <c r="H137" s="16"/>
      <c r="I137" s="16"/>
      <c r="J137" s="16"/>
      <c r="K137" s="13"/>
      <c r="L137" s="151"/>
      <c r="M137" s="152"/>
      <c r="N137" s="152"/>
      <c r="O137" s="152"/>
      <c r="P137" s="152"/>
      <c r="Q137" s="152"/>
      <c r="R137" s="152"/>
      <c r="S137" s="152"/>
      <c r="T137" s="152"/>
    </row>
    <row r="138" spans="1:20" ht="16.5" hidden="1" thickBot="1">
      <c r="A138" s="45"/>
      <c r="B138" s="11" t="s">
        <v>17</v>
      </c>
      <c r="C138" s="19">
        <f>D138+E138+F138+G138+H138+I138+J138</f>
        <v>0</v>
      </c>
      <c r="D138" s="16"/>
      <c r="E138" s="16"/>
      <c r="F138" s="16"/>
      <c r="G138" s="16"/>
      <c r="H138" s="16"/>
      <c r="I138" s="16"/>
      <c r="J138" s="16"/>
      <c r="K138" s="13"/>
      <c r="L138" s="151"/>
      <c r="M138" s="152"/>
      <c r="N138" s="152"/>
      <c r="O138" s="152"/>
      <c r="P138" s="152"/>
      <c r="Q138" s="152"/>
      <c r="R138" s="152"/>
      <c r="S138" s="152"/>
      <c r="T138" s="152"/>
    </row>
    <row r="139" spans="1:20" ht="48" hidden="1" thickBot="1">
      <c r="A139" s="45"/>
      <c r="B139" s="11" t="s">
        <v>45</v>
      </c>
      <c r="C139" s="19">
        <f>D139+E139+F139+G139+H139+I139+J139</f>
        <v>0</v>
      </c>
      <c r="D139" s="16"/>
      <c r="E139" s="16"/>
      <c r="F139" s="16"/>
      <c r="G139" s="16"/>
      <c r="H139" s="16"/>
      <c r="I139" s="16"/>
      <c r="J139" s="16"/>
      <c r="K139" s="13"/>
      <c r="L139" s="151"/>
      <c r="M139" s="152"/>
      <c r="N139" s="152"/>
      <c r="O139" s="152"/>
      <c r="P139" s="152"/>
      <c r="Q139" s="152"/>
      <c r="R139" s="152"/>
      <c r="S139" s="152"/>
      <c r="T139" s="152"/>
    </row>
    <row r="140" spans="1:20" ht="31.5" customHeight="1" hidden="1" thickBot="1">
      <c r="A140" s="45"/>
      <c r="B140" s="159" t="s">
        <v>28</v>
      </c>
      <c r="C140" s="160"/>
      <c r="D140" s="160"/>
      <c r="E140" s="160"/>
      <c r="F140" s="160"/>
      <c r="G140" s="160"/>
      <c r="H140" s="160"/>
      <c r="I140" s="160"/>
      <c r="J140" s="160"/>
      <c r="K140" s="161"/>
      <c r="L140" s="151"/>
      <c r="M140" s="152"/>
      <c r="N140" s="152"/>
      <c r="O140" s="152"/>
      <c r="P140" s="152"/>
      <c r="Q140" s="152"/>
      <c r="R140" s="152"/>
      <c r="S140" s="152"/>
      <c r="T140" s="152"/>
    </row>
    <row r="141" spans="1:20" ht="48" hidden="1" thickBot="1">
      <c r="A141" s="45"/>
      <c r="B141" s="11" t="s">
        <v>21</v>
      </c>
      <c r="C141" s="29">
        <f>C142+C144</f>
        <v>119893.29999999999</v>
      </c>
      <c r="D141" s="29">
        <f aca="true" t="shared" si="50" ref="D141:J141">D142+D144</f>
        <v>14335.300000000001</v>
      </c>
      <c r="E141" s="29">
        <f t="shared" si="50"/>
        <v>17726</v>
      </c>
      <c r="F141" s="29">
        <f t="shared" si="50"/>
        <v>17566.4</v>
      </c>
      <c r="G141" s="29">
        <f t="shared" si="50"/>
        <v>17566.4</v>
      </c>
      <c r="H141" s="29">
        <f t="shared" si="50"/>
        <v>17566.4</v>
      </c>
      <c r="I141" s="29">
        <f t="shared" si="50"/>
        <v>17566.4</v>
      </c>
      <c r="J141" s="29">
        <f t="shared" si="50"/>
        <v>17566.4</v>
      </c>
      <c r="K141" s="13"/>
      <c r="L141" s="151"/>
      <c r="M141" s="152"/>
      <c r="N141" s="152"/>
      <c r="O141" s="152"/>
      <c r="P141" s="152"/>
      <c r="Q141" s="152"/>
      <c r="R141" s="152"/>
      <c r="S141" s="152"/>
      <c r="T141" s="152"/>
    </row>
    <row r="142" spans="1:20" ht="16.5" hidden="1" thickBot="1">
      <c r="A142" s="45"/>
      <c r="B142" s="11" t="s">
        <v>16</v>
      </c>
      <c r="C142" s="28">
        <f aca="true" t="shared" si="51" ref="C142:J143">C150+C168+C163</f>
        <v>0</v>
      </c>
      <c r="D142" s="28">
        <f t="shared" si="51"/>
        <v>0</v>
      </c>
      <c r="E142" s="28">
        <f t="shared" si="51"/>
        <v>0</v>
      </c>
      <c r="F142" s="28">
        <f t="shared" si="51"/>
        <v>0</v>
      </c>
      <c r="G142" s="28">
        <f t="shared" si="51"/>
        <v>0</v>
      </c>
      <c r="H142" s="28">
        <f t="shared" si="51"/>
        <v>0</v>
      </c>
      <c r="I142" s="28">
        <f t="shared" si="51"/>
        <v>0</v>
      </c>
      <c r="J142" s="28">
        <f t="shared" si="51"/>
        <v>0</v>
      </c>
      <c r="K142" s="13"/>
      <c r="L142" s="151"/>
      <c r="M142" s="152"/>
      <c r="N142" s="152"/>
      <c r="O142" s="152"/>
      <c r="P142" s="152"/>
      <c r="Q142" s="152"/>
      <c r="R142" s="152"/>
      <c r="S142" s="152"/>
      <c r="T142" s="152"/>
    </row>
    <row r="143" spans="1:20" ht="48" hidden="1" thickBot="1">
      <c r="A143" s="45"/>
      <c r="B143" s="11" t="s">
        <v>45</v>
      </c>
      <c r="C143" s="28">
        <f t="shared" si="51"/>
        <v>0</v>
      </c>
      <c r="D143" s="28">
        <f t="shared" si="51"/>
        <v>0</v>
      </c>
      <c r="E143" s="28">
        <f t="shared" si="51"/>
        <v>0</v>
      </c>
      <c r="F143" s="28">
        <f t="shared" si="51"/>
        <v>0</v>
      </c>
      <c r="G143" s="28">
        <f t="shared" si="51"/>
        <v>0</v>
      </c>
      <c r="H143" s="28">
        <f t="shared" si="51"/>
        <v>0</v>
      </c>
      <c r="I143" s="28">
        <f t="shared" si="51"/>
        <v>0</v>
      </c>
      <c r="J143" s="28">
        <f t="shared" si="51"/>
        <v>0</v>
      </c>
      <c r="K143" s="13"/>
      <c r="L143" s="151"/>
      <c r="M143" s="152"/>
      <c r="N143" s="152"/>
      <c r="O143" s="152"/>
      <c r="P143" s="152"/>
      <c r="Q143" s="152"/>
      <c r="R143" s="152"/>
      <c r="S143" s="152"/>
      <c r="T143" s="152"/>
    </row>
    <row r="144" spans="1:20" ht="16.5" hidden="1" thickBot="1">
      <c r="A144" s="45"/>
      <c r="B144" s="11" t="s">
        <v>17</v>
      </c>
      <c r="C144" s="28">
        <f aca="true" t="shared" si="52" ref="C144:J145">C152+C156+C159+C165+C170</f>
        <v>119893.29999999999</v>
      </c>
      <c r="D144" s="30">
        <f t="shared" si="52"/>
        <v>14335.300000000001</v>
      </c>
      <c r="E144" s="28">
        <f t="shared" si="52"/>
        <v>17726</v>
      </c>
      <c r="F144" s="28">
        <f t="shared" si="52"/>
        <v>17566.4</v>
      </c>
      <c r="G144" s="28">
        <f t="shared" si="52"/>
        <v>17566.4</v>
      </c>
      <c r="H144" s="28">
        <f t="shared" si="52"/>
        <v>17566.4</v>
      </c>
      <c r="I144" s="28">
        <f t="shared" si="52"/>
        <v>17566.4</v>
      </c>
      <c r="J144" s="28">
        <f t="shared" si="52"/>
        <v>17566.4</v>
      </c>
      <c r="K144" s="13"/>
      <c r="L144" s="151"/>
      <c r="M144" s="152"/>
      <c r="N144" s="152"/>
      <c r="O144" s="152"/>
      <c r="P144" s="152"/>
      <c r="Q144" s="152"/>
      <c r="R144" s="152"/>
      <c r="S144" s="152"/>
      <c r="T144" s="152"/>
    </row>
    <row r="145" spans="1:20" ht="48" hidden="1" thickBot="1">
      <c r="A145" s="45"/>
      <c r="B145" s="11" t="s">
        <v>45</v>
      </c>
      <c r="C145" s="28">
        <f t="shared" si="52"/>
        <v>119893.29999999999</v>
      </c>
      <c r="D145" s="30">
        <f t="shared" si="52"/>
        <v>14335.300000000001</v>
      </c>
      <c r="E145" s="28">
        <f t="shared" si="52"/>
        <v>17726</v>
      </c>
      <c r="F145" s="28">
        <f t="shared" si="52"/>
        <v>17566.4</v>
      </c>
      <c r="G145" s="28">
        <f t="shared" si="52"/>
        <v>17566.4</v>
      </c>
      <c r="H145" s="28">
        <f t="shared" si="52"/>
        <v>17566.4</v>
      </c>
      <c r="I145" s="28">
        <f t="shared" si="52"/>
        <v>17566.4</v>
      </c>
      <c r="J145" s="28">
        <f t="shared" si="52"/>
        <v>17566.4</v>
      </c>
      <c r="K145" s="13"/>
      <c r="L145" s="151"/>
      <c r="M145" s="152"/>
      <c r="N145" s="152"/>
      <c r="O145" s="152"/>
      <c r="P145" s="152"/>
      <c r="Q145" s="152"/>
      <c r="R145" s="152"/>
      <c r="S145" s="152"/>
      <c r="T145" s="152"/>
    </row>
    <row r="146" spans="1:20" ht="16.5" hidden="1" thickBot="1">
      <c r="A146" s="45"/>
      <c r="B146" s="11" t="s">
        <v>18</v>
      </c>
      <c r="C146" s="28"/>
      <c r="D146" s="28"/>
      <c r="E146" s="28"/>
      <c r="F146" s="28"/>
      <c r="G146" s="28"/>
      <c r="H146" s="28"/>
      <c r="I146" s="28"/>
      <c r="J146" s="28"/>
      <c r="K146" s="13"/>
      <c r="L146" s="151"/>
      <c r="M146" s="152"/>
      <c r="N146" s="152"/>
      <c r="O146" s="152"/>
      <c r="P146" s="152"/>
      <c r="Q146" s="152"/>
      <c r="R146" s="152"/>
      <c r="S146" s="152"/>
      <c r="T146" s="152"/>
    </row>
    <row r="147" spans="1:20" ht="16.5" hidden="1" thickBot="1">
      <c r="A147" s="45"/>
      <c r="B147" s="11" t="s">
        <v>17</v>
      </c>
      <c r="C147" s="28"/>
      <c r="D147" s="28"/>
      <c r="E147" s="28"/>
      <c r="F147" s="28"/>
      <c r="G147" s="28"/>
      <c r="H147" s="28"/>
      <c r="I147" s="28"/>
      <c r="J147" s="28"/>
      <c r="K147" s="13"/>
      <c r="L147" s="151"/>
      <c r="M147" s="152"/>
      <c r="N147" s="152"/>
      <c r="O147" s="152"/>
      <c r="P147" s="152"/>
      <c r="Q147" s="152"/>
      <c r="R147" s="152"/>
      <c r="S147" s="152"/>
      <c r="T147" s="152"/>
    </row>
    <row r="148" spans="1:20" ht="32.25" hidden="1" thickBot="1">
      <c r="A148" s="45"/>
      <c r="B148" s="11" t="s">
        <v>19</v>
      </c>
      <c r="C148" s="28"/>
      <c r="D148" s="28"/>
      <c r="E148" s="28"/>
      <c r="F148" s="28"/>
      <c r="G148" s="28"/>
      <c r="H148" s="28"/>
      <c r="I148" s="28"/>
      <c r="J148" s="28"/>
      <c r="K148" s="13"/>
      <c r="L148" s="151"/>
      <c r="M148" s="152"/>
      <c r="N148" s="152"/>
      <c r="O148" s="152"/>
      <c r="P148" s="152"/>
      <c r="Q148" s="152"/>
      <c r="R148" s="152"/>
      <c r="S148" s="152"/>
      <c r="T148" s="152"/>
    </row>
    <row r="149" spans="1:20" ht="145.5" customHeight="1" hidden="1" thickBot="1">
      <c r="A149" s="45"/>
      <c r="B149" s="11" t="s">
        <v>72</v>
      </c>
      <c r="C149" s="29">
        <f>C150+C152</f>
        <v>117974.2</v>
      </c>
      <c r="D149" s="29">
        <f aca="true" t="shared" si="53" ref="D149:J149">D150+D152</f>
        <v>13288.6</v>
      </c>
      <c r="E149" s="29">
        <f t="shared" si="53"/>
        <v>17173.1</v>
      </c>
      <c r="F149" s="29">
        <f t="shared" si="53"/>
        <v>17502.5</v>
      </c>
      <c r="G149" s="29">
        <f t="shared" si="53"/>
        <v>17502.5</v>
      </c>
      <c r="H149" s="29">
        <f t="shared" si="53"/>
        <v>17502.5</v>
      </c>
      <c r="I149" s="29">
        <f t="shared" si="53"/>
        <v>17502.5</v>
      </c>
      <c r="J149" s="29">
        <f t="shared" si="53"/>
        <v>17502.5</v>
      </c>
      <c r="K149" s="32" t="s">
        <v>79</v>
      </c>
      <c r="L149" s="151"/>
      <c r="M149" s="152"/>
      <c r="N149" s="152"/>
      <c r="O149" s="152"/>
      <c r="P149" s="152"/>
      <c r="Q149" s="152"/>
      <c r="R149" s="152"/>
      <c r="S149" s="152"/>
      <c r="T149" s="152"/>
    </row>
    <row r="150" spans="1:20" ht="16.5" hidden="1" thickBot="1">
      <c r="A150" s="45"/>
      <c r="B150" s="11" t="s">
        <v>16</v>
      </c>
      <c r="C150" s="29">
        <f>D150+E150+F150+G150+H150+I150+J150</f>
        <v>0</v>
      </c>
      <c r="D150" s="28"/>
      <c r="E150" s="28"/>
      <c r="F150" s="28"/>
      <c r="G150" s="28"/>
      <c r="H150" s="28"/>
      <c r="I150" s="28"/>
      <c r="J150" s="28"/>
      <c r="K150" s="13"/>
      <c r="L150" s="151"/>
      <c r="M150" s="152"/>
      <c r="N150" s="152"/>
      <c r="O150" s="152"/>
      <c r="P150" s="152"/>
      <c r="Q150" s="152"/>
      <c r="R150" s="152"/>
      <c r="S150" s="152"/>
      <c r="T150" s="152"/>
    </row>
    <row r="151" spans="1:20" ht="48" hidden="1" thickBot="1">
      <c r="A151" s="45"/>
      <c r="B151" s="11" t="s">
        <v>45</v>
      </c>
      <c r="C151" s="29">
        <f>D151+E151+F151+G151+H151+I151+J151</f>
        <v>0</v>
      </c>
      <c r="D151" s="28"/>
      <c r="E151" s="28"/>
      <c r="F151" s="28"/>
      <c r="G151" s="28"/>
      <c r="H151" s="28"/>
      <c r="I151" s="28"/>
      <c r="J151" s="28"/>
      <c r="K151" s="13"/>
      <c r="L151" s="151"/>
      <c r="M151" s="152"/>
      <c r="N151" s="152"/>
      <c r="O151" s="152"/>
      <c r="P151" s="152"/>
      <c r="Q151" s="152"/>
      <c r="R151" s="152"/>
      <c r="S151" s="152"/>
      <c r="T151" s="152"/>
    </row>
    <row r="152" spans="1:20" ht="16.5" hidden="1" thickBot="1">
      <c r="A152" s="45"/>
      <c r="B152" s="11" t="s">
        <v>25</v>
      </c>
      <c r="C152" s="29">
        <f>D152+E152+F152+G152+H152+I152+J152</f>
        <v>117974.2</v>
      </c>
      <c r="D152" s="28">
        <f>D153</f>
        <v>13288.6</v>
      </c>
      <c r="E152" s="28">
        <f aca="true" t="shared" si="54" ref="E152:J152">E153</f>
        <v>17173.1</v>
      </c>
      <c r="F152" s="28">
        <f t="shared" si="54"/>
        <v>17502.5</v>
      </c>
      <c r="G152" s="28">
        <f t="shared" si="54"/>
        <v>17502.5</v>
      </c>
      <c r="H152" s="28">
        <f t="shared" si="54"/>
        <v>17502.5</v>
      </c>
      <c r="I152" s="28">
        <f t="shared" si="54"/>
        <v>17502.5</v>
      </c>
      <c r="J152" s="28">
        <f t="shared" si="54"/>
        <v>17502.5</v>
      </c>
      <c r="K152" s="13"/>
      <c r="L152" s="151"/>
      <c r="M152" s="152"/>
      <c r="N152" s="152"/>
      <c r="O152" s="152"/>
      <c r="P152" s="152"/>
      <c r="Q152" s="152"/>
      <c r="R152" s="152"/>
      <c r="S152" s="152"/>
      <c r="T152" s="152"/>
    </row>
    <row r="153" spans="1:20" ht="48" hidden="1" thickBot="1">
      <c r="A153" s="45"/>
      <c r="B153" s="11" t="s">
        <v>45</v>
      </c>
      <c r="C153" s="29">
        <f>D153+E153+F153+G153+H153+I153+J153</f>
        <v>117974.2</v>
      </c>
      <c r="D153" s="28">
        <f>16789.7-3501.1</f>
        <v>13288.6</v>
      </c>
      <c r="E153" s="28">
        <v>17173.1</v>
      </c>
      <c r="F153" s="28">
        <v>17502.5</v>
      </c>
      <c r="G153" s="28">
        <f>F153</f>
        <v>17502.5</v>
      </c>
      <c r="H153" s="28">
        <f>G153</f>
        <v>17502.5</v>
      </c>
      <c r="I153" s="28">
        <f>H153</f>
        <v>17502.5</v>
      </c>
      <c r="J153" s="28">
        <f>I153</f>
        <v>17502.5</v>
      </c>
      <c r="K153" s="13"/>
      <c r="L153" s="151"/>
      <c r="M153" s="152"/>
      <c r="N153" s="152"/>
      <c r="O153" s="152"/>
      <c r="P153" s="152"/>
      <c r="Q153" s="152"/>
      <c r="R153" s="152"/>
      <c r="S153" s="152"/>
      <c r="T153" s="152"/>
    </row>
    <row r="154" spans="1:20" ht="15.75" hidden="1">
      <c r="A154" s="181"/>
      <c r="B154" s="15" t="s">
        <v>29</v>
      </c>
      <c r="C154" s="187">
        <f>C156</f>
        <v>0</v>
      </c>
      <c r="D154" s="187">
        <f>D156</f>
        <v>0</v>
      </c>
      <c r="E154" s="187">
        <f aca="true" t="shared" si="55" ref="E154:J154">E156</f>
        <v>0</v>
      </c>
      <c r="F154" s="187">
        <f t="shared" si="55"/>
        <v>0</v>
      </c>
      <c r="G154" s="187">
        <f t="shared" si="55"/>
        <v>0</v>
      </c>
      <c r="H154" s="187">
        <f t="shared" si="55"/>
        <v>0</v>
      </c>
      <c r="I154" s="187">
        <f t="shared" si="55"/>
        <v>0</v>
      </c>
      <c r="J154" s="187">
        <f t="shared" si="55"/>
        <v>0</v>
      </c>
      <c r="K154" s="207" t="s">
        <v>79</v>
      </c>
      <c r="L154" s="151"/>
      <c r="M154" s="152"/>
      <c r="N154" s="152"/>
      <c r="O154" s="152"/>
      <c r="P154" s="152"/>
      <c r="Q154" s="152"/>
      <c r="R154" s="152"/>
      <c r="S154" s="152"/>
      <c r="T154" s="152"/>
    </row>
    <row r="155" spans="1:20" ht="95.25" hidden="1" thickBot="1">
      <c r="A155" s="182"/>
      <c r="B155" s="11" t="s">
        <v>73</v>
      </c>
      <c r="C155" s="188"/>
      <c r="D155" s="188"/>
      <c r="E155" s="188"/>
      <c r="F155" s="188"/>
      <c r="G155" s="188"/>
      <c r="H155" s="188"/>
      <c r="I155" s="188"/>
      <c r="J155" s="188"/>
      <c r="K155" s="208"/>
      <c r="L155" s="151"/>
      <c r="M155" s="152"/>
      <c r="N155" s="152"/>
      <c r="O155" s="152"/>
      <c r="P155" s="152"/>
      <c r="Q155" s="152"/>
      <c r="R155" s="152"/>
      <c r="S155" s="152"/>
      <c r="T155" s="152"/>
    </row>
    <row r="156" spans="1:20" ht="16.5" hidden="1" thickBot="1">
      <c r="A156" s="45"/>
      <c r="B156" s="11" t="s">
        <v>17</v>
      </c>
      <c r="C156" s="29">
        <f>D156+E156+F156+G156+H156+I156+J156</f>
        <v>0</v>
      </c>
      <c r="D156" s="28"/>
      <c r="E156" s="28"/>
      <c r="F156" s="28"/>
      <c r="G156" s="28"/>
      <c r="H156" s="28"/>
      <c r="I156" s="28"/>
      <c r="J156" s="28"/>
      <c r="K156" s="13"/>
      <c r="L156" s="151"/>
      <c r="M156" s="152"/>
      <c r="N156" s="152"/>
      <c r="O156" s="152"/>
      <c r="P156" s="152"/>
      <c r="Q156" s="152"/>
      <c r="R156" s="152"/>
      <c r="S156" s="152"/>
      <c r="T156" s="152"/>
    </row>
    <row r="157" spans="1:20" ht="48" hidden="1" thickBot="1">
      <c r="A157" s="45"/>
      <c r="B157" s="11" t="s">
        <v>45</v>
      </c>
      <c r="C157" s="29">
        <f>D157+E157+F157+G157+H157+I157+J157</f>
        <v>0</v>
      </c>
      <c r="D157" s="28"/>
      <c r="E157" s="28"/>
      <c r="F157" s="28"/>
      <c r="G157" s="28"/>
      <c r="H157" s="28"/>
      <c r="I157" s="28"/>
      <c r="J157" s="28"/>
      <c r="K157" s="13"/>
      <c r="L157" s="151"/>
      <c r="M157" s="152"/>
      <c r="N157" s="152"/>
      <c r="O157" s="152"/>
      <c r="P157" s="152"/>
      <c r="Q157" s="152"/>
      <c r="R157" s="152"/>
      <c r="S157" s="152"/>
      <c r="T157" s="152"/>
    </row>
    <row r="158" spans="1:20" ht="79.5" hidden="1" thickBot="1">
      <c r="A158" s="45"/>
      <c r="B158" s="11" t="s">
        <v>51</v>
      </c>
      <c r="C158" s="29">
        <f>C159</f>
        <v>438.4</v>
      </c>
      <c r="D158" s="29">
        <f aca="true" t="shared" si="56" ref="D158:J159">D159</f>
        <v>58</v>
      </c>
      <c r="E158" s="29">
        <f t="shared" si="56"/>
        <v>60.9</v>
      </c>
      <c r="F158" s="29">
        <f t="shared" si="56"/>
        <v>63.9</v>
      </c>
      <c r="G158" s="29">
        <f t="shared" si="56"/>
        <v>63.9</v>
      </c>
      <c r="H158" s="29">
        <f t="shared" si="56"/>
        <v>63.9</v>
      </c>
      <c r="I158" s="29">
        <f t="shared" si="56"/>
        <v>63.9</v>
      </c>
      <c r="J158" s="29">
        <f t="shared" si="56"/>
        <v>63.9</v>
      </c>
      <c r="K158" s="32" t="s">
        <v>79</v>
      </c>
      <c r="L158" s="151"/>
      <c r="M158" s="152"/>
      <c r="N158" s="152"/>
      <c r="O158" s="152"/>
      <c r="P158" s="152"/>
      <c r="Q158" s="152"/>
      <c r="R158" s="152"/>
      <c r="S158" s="152"/>
      <c r="T158" s="152"/>
    </row>
    <row r="159" spans="1:20" ht="16.5" hidden="1" thickBot="1">
      <c r="A159" s="45"/>
      <c r="B159" s="11" t="s">
        <v>17</v>
      </c>
      <c r="C159" s="29">
        <f>D159+E159+F159+G159+H159+I159+J159</f>
        <v>438.4</v>
      </c>
      <c r="D159" s="28">
        <f>D160</f>
        <v>58</v>
      </c>
      <c r="E159" s="28">
        <f t="shared" si="56"/>
        <v>60.9</v>
      </c>
      <c r="F159" s="28">
        <f t="shared" si="56"/>
        <v>63.9</v>
      </c>
      <c r="G159" s="28">
        <f t="shared" si="56"/>
        <v>63.9</v>
      </c>
      <c r="H159" s="28">
        <f t="shared" si="56"/>
        <v>63.9</v>
      </c>
      <c r="I159" s="28">
        <f t="shared" si="56"/>
        <v>63.9</v>
      </c>
      <c r="J159" s="28">
        <f t="shared" si="56"/>
        <v>63.9</v>
      </c>
      <c r="K159" s="13"/>
      <c r="L159" s="151"/>
      <c r="M159" s="152"/>
      <c r="N159" s="152"/>
      <c r="O159" s="152"/>
      <c r="P159" s="152"/>
      <c r="Q159" s="152"/>
      <c r="R159" s="152"/>
      <c r="S159" s="152"/>
      <c r="T159" s="152"/>
    </row>
    <row r="160" spans="1:20" ht="48" hidden="1" thickBot="1">
      <c r="A160" s="45"/>
      <c r="B160" s="11" t="s">
        <v>45</v>
      </c>
      <c r="C160" s="29">
        <f>D160+E160+F160+G160+H160+I160+J160</f>
        <v>438.4</v>
      </c>
      <c r="D160" s="28">
        <v>58</v>
      </c>
      <c r="E160" s="28">
        <v>60.9</v>
      </c>
      <c r="F160" s="28">
        <v>63.9</v>
      </c>
      <c r="G160" s="28">
        <f>F160</f>
        <v>63.9</v>
      </c>
      <c r="H160" s="28">
        <f>G160</f>
        <v>63.9</v>
      </c>
      <c r="I160" s="28">
        <f>H160</f>
        <v>63.9</v>
      </c>
      <c r="J160" s="28">
        <f>I160</f>
        <v>63.9</v>
      </c>
      <c r="K160" s="13"/>
      <c r="L160" s="151"/>
      <c r="M160" s="152"/>
      <c r="N160" s="152"/>
      <c r="O160" s="152"/>
      <c r="P160" s="152"/>
      <c r="Q160" s="152"/>
      <c r="R160" s="152"/>
      <c r="S160" s="152"/>
      <c r="T160" s="152"/>
    </row>
    <row r="161" spans="1:20" ht="15.75" hidden="1">
      <c r="A161" s="181"/>
      <c r="B161" s="15" t="s">
        <v>30</v>
      </c>
      <c r="C161" s="187">
        <f>C163+C165</f>
        <v>1433</v>
      </c>
      <c r="D161" s="187">
        <f aca="true" t="shared" si="57" ref="D161:J161">D163+D165</f>
        <v>941</v>
      </c>
      <c r="E161" s="187">
        <f t="shared" si="57"/>
        <v>492</v>
      </c>
      <c r="F161" s="187">
        <f t="shared" si="57"/>
        <v>0</v>
      </c>
      <c r="G161" s="187">
        <f t="shared" si="57"/>
        <v>0</v>
      </c>
      <c r="H161" s="187">
        <f t="shared" si="57"/>
        <v>0</v>
      </c>
      <c r="I161" s="187">
        <f t="shared" si="57"/>
        <v>0</v>
      </c>
      <c r="J161" s="187">
        <f t="shared" si="57"/>
        <v>0</v>
      </c>
      <c r="K161" s="209"/>
      <c r="L161" s="151"/>
      <c r="M161" s="152"/>
      <c r="N161" s="152"/>
      <c r="O161" s="152"/>
      <c r="P161" s="152"/>
      <c r="Q161" s="152"/>
      <c r="R161" s="152"/>
      <c r="S161" s="152"/>
      <c r="T161" s="152"/>
    </row>
    <row r="162" spans="1:20" ht="111" hidden="1" thickBot="1">
      <c r="A162" s="182"/>
      <c r="B162" s="11" t="s">
        <v>52</v>
      </c>
      <c r="C162" s="188"/>
      <c r="D162" s="188"/>
      <c r="E162" s="188"/>
      <c r="F162" s="188"/>
      <c r="G162" s="188"/>
      <c r="H162" s="188"/>
      <c r="I162" s="188"/>
      <c r="J162" s="188"/>
      <c r="K162" s="210"/>
      <c r="L162" s="151"/>
      <c r="M162" s="152"/>
      <c r="N162" s="152"/>
      <c r="O162" s="152"/>
      <c r="P162" s="152"/>
      <c r="Q162" s="152"/>
      <c r="R162" s="152"/>
      <c r="S162" s="152"/>
      <c r="T162" s="152"/>
    </row>
    <row r="163" spans="1:20" ht="16.5" hidden="1" thickBot="1">
      <c r="A163" s="45"/>
      <c r="B163" s="11" t="s">
        <v>16</v>
      </c>
      <c r="C163" s="29">
        <f>D163+E163+F163+G163+H163+I163+J163</f>
        <v>0</v>
      </c>
      <c r="D163" s="28"/>
      <c r="E163" s="28"/>
      <c r="F163" s="28"/>
      <c r="G163" s="28"/>
      <c r="H163" s="28"/>
      <c r="I163" s="28"/>
      <c r="J163" s="28"/>
      <c r="K163" s="13"/>
      <c r="L163" s="151"/>
      <c r="M163" s="152"/>
      <c r="N163" s="152"/>
      <c r="O163" s="152"/>
      <c r="P163" s="152"/>
      <c r="Q163" s="152"/>
      <c r="R163" s="152"/>
      <c r="S163" s="152"/>
      <c r="T163" s="152"/>
    </row>
    <row r="164" spans="1:20" ht="48" hidden="1" thickBot="1">
      <c r="A164" s="45"/>
      <c r="B164" s="11" t="s">
        <v>45</v>
      </c>
      <c r="C164" s="29">
        <f>D164+E164+F164+G164+H164+I164+J164</f>
        <v>0</v>
      </c>
      <c r="D164" s="28"/>
      <c r="E164" s="28"/>
      <c r="F164" s="28"/>
      <c r="G164" s="28"/>
      <c r="H164" s="28"/>
      <c r="I164" s="28"/>
      <c r="J164" s="28"/>
      <c r="K164" s="13"/>
      <c r="L164" s="151"/>
      <c r="M164" s="152"/>
      <c r="N164" s="152"/>
      <c r="O164" s="152"/>
      <c r="P164" s="152"/>
      <c r="Q164" s="152"/>
      <c r="R164" s="152"/>
      <c r="S164" s="152"/>
      <c r="T164" s="152"/>
    </row>
    <row r="165" spans="1:20" ht="16.5" hidden="1" thickBot="1">
      <c r="A165" s="45"/>
      <c r="B165" s="11" t="s">
        <v>17</v>
      </c>
      <c r="C165" s="29">
        <f>D165+E165+F165+G165+H165+I165+J165</f>
        <v>1433</v>
      </c>
      <c r="D165" s="28">
        <f>D166</f>
        <v>941</v>
      </c>
      <c r="E165" s="28">
        <f aca="true" t="shared" si="58" ref="E165:J165">E166</f>
        <v>492</v>
      </c>
      <c r="F165" s="28">
        <f t="shared" si="58"/>
        <v>0</v>
      </c>
      <c r="G165" s="28">
        <f t="shared" si="58"/>
        <v>0</v>
      </c>
      <c r="H165" s="28">
        <f t="shared" si="58"/>
        <v>0</v>
      </c>
      <c r="I165" s="28">
        <f t="shared" si="58"/>
        <v>0</v>
      </c>
      <c r="J165" s="28">
        <f t="shared" si="58"/>
        <v>0</v>
      </c>
      <c r="K165" s="13"/>
      <c r="L165" s="151"/>
      <c r="M165" s="152"/>
      <c r="N165" s="152"/>
      <c r="O165" s="152"/>
      <c r="P165" s="152"/>
      <c r="Q165" s="152"/>
      <c r="R165" s="152"/>
      <c r="S165" s="152"/>
      <c r="T165" s="152"/>
    </row>
    <row r="166" spans="1:20" ht="48" hidden="1" thickBot="1">
      <c r="A166" s="45"/>
      <c r="B166" s="11" t="s">
        <v>45</v>
      </c>
      <c r="C166" s="29">
        <f>D166+E166+F166+G166+H166+I166+J166</f>
        <v>1433</v>
      </c>
      <c r="D166" s="28">
        <v>941</v>
      </c>
      <c r="E166" s="28">
        <v>492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32"/>
      <c r="L166" s="151"/>
      <c r="M166" s="152"/>
      <c r="N166" s="152"/>
      <c r="O166" s="152"/>
      <c r="P166" s="152"/>
      <c r="Q166" s="152"/>
      <c r="R166" s="152"/>
      <c r="S166" s="152"/>
      <c r="T166" s="152"/>
    </row>
    <row r="167" spans="1:20" ht="111" hidden="1" thickBot="1">
      <c r="A167" s="45"/>
      <c r="B167" s="11" t="s">
        <v>66</v>
      </c>
      <c r="C167" s="29">
        <f>C168+C170</f>
        <v>47.7</v>
      </c>
      <c r="D167" s="29">
        <f aca="true" t="shared" si="59" ref="D167:J167">D168+D170</f>
        <v>47.7</v>
      </c>
      <c r="E167" s="29">
        <f t="shared" si="59"/>
        <v>0</v>
      </c>
      <c r="F167" s="29">
        <f t="shared" si="59"/>
        <v>0</v>
      </c>
      <c r="G167" s="29">
        <f t="shared" si="59"/>
        <v>0</v>
      </c>
      <c r="H167" s="29">
        <f t="shared" si="59"/>
        <v>0</v>
      </c>
      <c r="I167" s="29">
        <f t="shared" si="59"/>
        <v>0</v>
      </c>
      <c r="J167" s="29">
        <f t="shared" si="59"/>
        <v>0</v>
      </c>
      <c r="K167" s="21" t="s">
        <v>79</v>
      </c>
      <c r="L167" s="151"/>
      <c r="M167" s="152"/>
      <c r="N167" s="152"/>
      <c r="O167" s="152"/>
      <c r="P167" s="152"/>
      <c r="Q167" s="152"/>
      <c r="R167" s="152"/>
      <c r="S167" s="152"/>
      <c r="T167" s="152"/>
    </row>
    <row r="168" spans="1:20" ht="16.5" hidden="1" thickBot="1">
      <c r="A168" s="45"/>
      <c r="B168" s="11" t="s">
        <v>16</v>
      </c>
      <c r="C168" s="29">
        <f>D168+E168+F168+G168+H168+I168+J168</f>
        <v>0</v>
      </c>
      <c r="D168" s="28">
        <f>D169</f>
        <v>0</v>
      </c>
      <c r="E168" s="28">
        <f aca="true" t="shared" si="60" ref="E168:J168">E169</f>
        <v>0</v>
      </c>
      <c r="F168" s="28">
        <f t="shared" si="60"/>
        <v>0</v>
      </c>
      <c r="G168" s="28">
        <f t="shared" si="60"/>
        <v>0</v>
      </c>
      <c r="H168" s="28">
        <f t="shared" si="60"/>
        <v>0</v>
      </c>
      <c r="I168" s="28">
        <f t="shared" si="60"/>
        <v>0</v>
      </c>
      <c r="J168" s="28">
        <f t="shared" si="60"/>
        <v>0</v>
      </c>
      <c r="K168" s="13"/>
      <c r="L168" s="151"/>
      <c r="M168" s="152"/>
      <c r="N168" s="152"/>
      <c r="O168" s="152"/>
      <c r="P168" s="152"/>
      <c r="Q168" s="152"/>
      <c r="R168" s="152"/>
      <c r="S168" s="152"/>
      <c r="T168" s="152"/>
    </row>
    <row r="169" spans="1:20" ht="48" hidden="1" thickBot="1">
      <c r="A169" s="45"/>
      <c r="B169" s="11" t="s">
        <v>45</v>
      </c>
      <c r="C169" s="29">
        <f>D169+E169+F169+G169+H169+I169+J169</f>
        <v>0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13"/>
      <c r="L169" s="151"/>
      <c r="M169" s="152"/>
      <c r="N169" s="152"/>
      <c r="O169" s="152"/>
      <c r="P169" s="152"/>
      <c r="Q169" s="152"/>
      <c r="R169" s="152"/>
      <c r="S169" s="152"/>
      <c r="T169" s="152"/>
    </row>
    <row r="170" spans="1:20" ht="16.5" hidden="1" thickBot="1">
      <c r="A170" s="45"/>
      <c r="B170" s="11" t="s">
        <v>17</v>
      </c>
      <c r="C170" s="29">
        <f>D170+E170+F170+G170+H170+I170+J170</f>
        <v>47.7</v>
      </c>
      <c r="D170" s="28">
        <f>D171</f>
        <v>47.7</v>
      </c>
      <c r="E170" s="28">
        <f aca="true" t="shared" si="61" ref="E170:J170">E171</f>
        <v>0</v>
      </c>
      <c r="F170" s="28">
        <f t="shared" si="61"/>
        <v>0</v>
      </c>
      <c r="G170" s="28">
        <f t="shared" si="61"/>
        <v>0</v>
      </c>
      <c r="H170" s="28">
        <f t="shared" si="61"/>
        <v>0</v>
      </c>
      <c r="I170" s="28">
        <f t="shared" si="61"/>
        <v>0</v>
      </c>
      <c r="J170" s="28">
        <f t="shared" si="61"/>
        <v>0</v>
      </c>
      <c r="K170" s="13"/>
      <c r="L170" s="151"/>
      <c r="M170" s="152"/>
      <c r="N170" s="152"/>
      <c r="O170" s="152"/>
      <c r="P170" s="152"/>
      <c r="Q170" s="152"/>
      <c r="R170" s="152"/>
      <c r="S170" s="152"/>
      <c r="T170" s="152"/>
    </row>
    <row r="171" spans="1:20" ht="47.25" hidden="1">
      <c r="A171" s="54"/>
      <c r="B171" s="55" t="s">
        <v>45</v>
      </c>
      <c r="C171" s="67">
        <f>D171+E171+F171+G171+H171+I171+J171</f>
        <v>47.7</v>
      </c>
      <c r="D171" s="68">
        <v>47.7</v>
      </c>
      <c r="E171" s="68">
        <v>0</v>
      </c>
      <c r="F171" s="68">
        <v>0</v>
      </c>
      <c r="G171" s="68">
        <v>0</v>
      </c>
      <c r="H171" s="68">
        <v>0</v>
      </c>
      <c r="I171" s="68">
        <v>0</v>
      </c>
      <c r="J171" s="68">
        <v>0</v>
      </c>
      <c r="K171" s="56"/>
      <c r="L171" s="151"/>
      <c r="M171" s="152"/>
      <c r="N171" s="152"/>
      <c r="O171" s="152"/>
      <c r="P171" s="152"/>
      <c r="Q171" s="152"/>
      <c r="R171" s="152"/>
      <c r="S171" s="152"/>
      <c r="T171" s="152"/>
    </row>
    <row r="172" spans="1:20" ht="18.75">
      <c r="A172" s="69"/>
      <c r="B172" s="46"/>
      <c r="C172" s="70"/>
      <c r="D172" s="71"/>
      <c r="E172" s="71"/>
      <c r="F172" s="71"/>
      <c r="G172" s="71"/>
      <c r="H172" s="71"/>
      <c r="I172" s="71"/>
      <c r="J172" s="71"/>
      <c r="K172" s="72"/>
      <c r="L172" s="46"/>
      <c r="M172" s="39"/>
      <c r="N172" s="39"/>
      <c r="O172" s="39"/>
      <c r="P172" s="39"/>
      <c r="Q172" s="39"/>
      <c r="R172" s="39"/>
      <c r="S172" s="39"/>
      <c r="T172" s="39"/>
    </row>
    <row r="173" spans="1:20" ht="47.25" customHeight="1" thickBot="1">
      <c r="A173" s="73"/>
      <c r="B173" s="211" t="s">
        <v>57</v>
      </c>
      <c r="C173" s="212"/>
      <c r="D173" s="212"/>
      <c r="E173" s="212"/>
      <c r="F173" s="212"/>
      <c r="G173" s="212"/>
      <c r="H173" s="212"/>
      <c r="I173" s="212"/>
      <c r="J173" s="212"/>
      <c r="K173" s="213"/>
      <c r="L173" s="151"/>
      <c r="M173" s="152"/>
      <c r="N173" s="152"/>
      <c r="O173" s="152"/>
      <c r="P173" s="152"/>
      <c r="Q173" s="152"/>
      <c r="R173" s="152"/>
      <c r="S173" s="152"/>
      <c r="T173" s="152"/>
    </row>
    <row r="174" spans="1:20" ht="48" hidden="1" thickBot="1">
      <c r="A174" s="45"/>
      <c r="B174" s="11" t="s">
        <v>21</v>
      </c>
      <c r="C174" s="22">
        <f>C175+C177</f>
        <v>43797.5</v>
      </c>
      <c r="D174" s="22">
        <f>D175+D177</f>
        <v>8331.7</v>
      </c>
      <c r="E174" s="22">
        <f aca="true" t="shared" si="62" ref="E174:J174">E175+E177</f>
        <v>6133.5</v>
      </c>
      <c r="F174" s="22">
        <f t="shared" si="62"/>
        <v>6440.099999999999</v>
      </c>
      <c r="G174" s="22">
        <f t="shared" si="62"/>
        <v>6440.099999999999</v>
      </c>
      <c r="H174" s="22">
        <f t="shared" si="62"/>
        <v>6440.099999999999</v>
      </c>
      <c r="I174" s="22">
        <f t="shared" si="62"/>
        <v>6440.099999999999</v>
      </c>
      <c r="J174" s="22">
        <f t="shared" si="62"/>
        <v>6440.099999999999</v>
      </c>
      <c r="K174" s="13"/>
      <c r="L174" s="151"/>
      <c r="M174" s="152"/>
      <c r="N174" s="152"/>
      <c r="O174" s="152"/>
      <c r="P174" s="152"/>
      <c r="Q174" s="152"/>
      <c r="R174" s="152"/>
      <c r="S174" s="152"/>
      <c r="T174" s="152"/>
    </row>
    <row r="175" spans="1:20" ht="16.5" hidden="1" thickBot="1">
      <c r="A175" s="45"/>
      <c r="B175" s="11" t="s">
        <v>16</v>
      </c>
      <c r="C175" s="22">
        <f>C189</f>
        <v>31768.800000000003</v>
      </c>
      <c r="D175" s="23">
        <f>D189+D198+D203</f>
        <v>5446</v>
      </c>
      <c r="E175" s="23">
        <f aca="true" t="shared" si="63" ref="D175:J176">E189</f>
        <v>4410.9</v>
      </c>
      <c r="F175" s="23">
        <f t="shared" si="63"/>
        <v>4631.4</v>
      </c>
      <c r="G175" s="23">
        <f t="shared" si="63"/>
        <v>4631.4</v>
      </c>
      <c r="H175" s="23">
        <f t="shared" si="63"/>
        <v>4631.4</v>
      </c>
      <c r="I175" s="23">
        <f t="shared" si="63"/>
        <v>4631.4</v>
      </c>
      <c r="J175" s="23">
        <f t="shared" si="63"/>
        <v>4631.4</v>
      </c>
      <c r="K175" s="13"/>
      <c r="L175" s="151"/>
      <c r="M175" s="152"/>
      <c r="N175" s="152"/>
      <c r="O175" s="152"/>
      <c r="P175" s="152"/>
      <c r="Q175" s="152"/>
      <c r="R175" s="152"/>
      <c r="S175" s="152"/>
      <c r="T175" s="152"/>
    </row>
    <row r="176" spans="1:20" ht="48" hidden="1" thickBot="1">
      <c r="A176" s="45"/>
      <c r="B176" s="11" t="s">
        <v>45</v>
      </c>
      <c r="C176" s="22">
        <f>C190</f>
        <v>20262.100000000002</v>
      </c>
      <c r="D176" s="23">
        <f t="shared" si="63"/>
        <v>2679.3</v>
      </c>
      <c r="E176" s="23">
        <f t="shared" si="63"/>
        <v>2813.3</v>
      </c>
      <c r="F176" s="23">
        <f t="shared" si="63"/>
        <v>2953.9</v>
      </c>
      <c r="G176" s="23">
        <f t="shared" si="63"/>
        <v>2953.9</v>
      </c>
      <c r="H176" s="23">
        <f t="shared" si="63"/>
        <v>2953.9</v>
      </c>
      <c r="I176" s="23">
        <f t="shared" si="63"/>
        <v>2953.9</v>
      </c>
      <c r="J176" s="23">
        <f t="shared" si="63"/>
        <v>2953.9</v>
      </c>
      <c r="K176" s="13"/>
      <c r="L176" s="151"/>
      <c r="M176" s="152"/>
      <c r="N176" s="152"/>
      <c r="O176" s="152"/>
      <c r="P176" s="152"/>
      <c r="Q176" s="152"/>
      <c r="R176" s="152"/>
      <c r="S176" s="152"/>
      <c r="T176" s="152"/>
    </row>
    <row r="177" spans="1:20" ht="16.5" hidden="1" thickBot="1">
      <c r="A177" s="45"/>
      <c r="B177" s="11" t="s">
        <v>17</v>
      </c>
      <c r="C177" s="22">
        <f>C191+C195</f>
        <v>12028.7</v>
      </c>
      <c r="D177" s="25">
        <f>D191+D195+D200+D205</f>
        <v>2885.7</v>
      </c>
      <c r="E177" s="25">
        <f aca="true" t="shared" si="64" ref="E177:J177">E191+E195+E200</f>
        <v>1722.6</v>
      </c>
      <c r="F177" s="25">
        <f t="shared" si="64"/>
        <v>1808.6999999999998</v>
      </c>
      <c r="G177" s="25">
        <f t="shared" si="64"/>
        <v>1808.6999999999998</v>
      </c>
      <c r="H177" s="25">
        <f t="shared" si="64"/>
        <v>1808.6999999999998</v>
      </c>
      <c r="I177" s="25">
        <f t="shared" si="64"/>
        <v>1808.6999999999998</v>
      </c>
      <c r="J177" s="25">
        <f t="shared" si="64"/>
        <v>1808.6999999999998</v>
      </c>
      <c r="K177" s="13"/>
      <c r="L177" s="151"/>
      <c r="M177" s="152"/>
      <c r="N177" s="152"/>
      <c r="O177" s="152"/>
      <c r="P177" s="152"/>
      <c r="Q177" s="152"/>
      <c r="R177" s="152"/>
      <c r="S177" s="152"/>
      <c r="T177" s="152"/>
    </row>
    <row r="178" spans="1:20" ht="48" hidden="1" thickBot="1">
      <c r="A178" s="45"/>
      <c r="B178" s="11" t="s">
        <v>45</v>
      </c>
      <c r="C178" s="22">
        <f>C192+C196</f>
        <v>9979.699999999999</v>
      </c>
      <c r="D178" s="25">
        <f aca="true" t="shared" si="65" ref="D178:J178">D192+D196</f>
        <v>1319.6</v>
      </c>
      <c r="E178" s="23">
        <f t="shared" si="65"/>
        <v>1385.6</v>
      </c>
      <c r="F178" s="23">
        <f t="shared" si="65"/>
        <v>1454.9</v>
      </c>
      <c r="G178" s="23">
        <f t="shared" si="65"/>
        <v>1454.9</v>
      </c>
      <c r="H178" s="23">
        <f t="shared" si="65"/>
        <v>1454.9</v>
      </c>
      <c r="I178" s="23">
        <f t="shared" si="65"/>
        <v>1454.9</v>
      </c>
      <c r="J178" s="23">
        <f t="shared" si="65"/>
        <v>1454.9</v>
      </c>
      <c r="K178" s="13"/>
      <c r="L178" s="151"/>
      <c r="M178" s="152"/>
      <c r="N178" s="152"/>
      <c r="O178" s="152"/>
      <c r="P178" s="152"/>
      <c r="Q178" s="152"/>
      <c r="R178" s="152"/>
      <c r="S178" s="152"/>
      <c r="T178" s="152"/>
    </row>
    <row r="179" spans="1:20" ht="16.5" hidden="1" thickBot="1">
      <c r="A179" s="45"/>
      <c r="B179" s="11" t="s">
        <v>18</v>
      </c>
      <c r="C179" s="23"/>
      <c r="D179" s="23"/>
      <c r="E179" s="23"/>
      <c r="F179" s="23"/>
      <c r="G179" s="23"/>
      <c r="H179" s="23"/>
      <c r="I179" s="23"/>
      <c r="J179" s="23"/>
      <c r="K179" s="13"/>
      <c r="L179" s="151"/>
      <c r="M179" s="152"/>
      <c r="N179" s="152"/>
      <c r="O179" s="152"/>
      <c r="P179" s="152"/>
      <c r="Q179" s="152"/>
      <c r="R179" s="152"/>
      <c r="S179" s="152"/>
      <c r="T179" s="152"/>
    </row>
    <row r="180" spans="1:20" ht="16.5" hidden="1" thickBot="1">
      <c r="A180" s="45"/>
      <c r="B180" s="11" t="s">
        <v>17</v>
      </c>
      <c r="C180" s="23"/>
      <c r="D180" s="23"/>
      <c r="E180" s="23"/>
      <c r="F180" s="23"/>
      <c r="G180" s="23"/>
      <c r="H180" s="23"/>
      <c r="I180" s="23"/>
      <c r="J180" s="23"/>
      <c r="K180" s="13"/>
      <c r="L180" s="151"/>
      <c r="M180" s="152"/>
      <c r="N180" s="152"/>
      <c r="O180" s="152"/>
      <c r="P180" s="152"/>
      <c r="Q180" s="152"/>
      <c r="R180" s="152"/>
      <c r="S180" s="152"/>
      <c r="T180" s="152"/>
    </row>
    <row r="181" spans="1:20" ht="32.25" hidden="1" thickBot="1">
      <c r="A181" s="45"/>
      <c r="B181" s="11" t="s">
        <v>19</v>
      </c>
      <c r="C181" s="23"/>
      <c r="D181" s="23"/>
      <c r="E181" s="23"/>
      <c r="F181" s="23"/>
      <c r="G181" s="23"/>
      <c r="H181" s="23"/>
      <c r="I181" s="23"/>
      <c r="J181" s="23"/>
      <c r="K181" s="13"/>
      <c r="L181" s="151"/>
      <c r="M181" s="152"/>
      <c r="N181" s="152"/>
      <c r="O181" s="152"/>
      <c r="P181" s="152"/>
      <c r="Q181" s="152"/>
      <c r="R181" s="152"/>
      <c r="S181" s="152"/>
      <c r="T181" s="152"/>
    </row>
    <row r="182" spans="1:20" ht="15.75" hidden="1">
      <c r="A182" s="181"/>
      <c r="B182" s="15" t="s">
        <v>31</v>
      </c>
      <c r="C182" s="189"/>
      <c r="D182" s="189"/>
      <c r="E182" s="189"/>
      <c r="F182" s="189"/>
      <c r="G182" s="189"/>
      <c r="H182" s="189"/>
      <c r="I182" s="189"/>
      <c r="J182" s="189"/>
      <c r="K182" s="209"/>
      <c r="L182" s="151"/>
      <c r="M182" s="152"/>
      <c r="N182" s="152"/>
      <c r="O182" s="152"/>
      <c r="P182" s="152"/>
      <c r="Q182" s="152"/>
      <c r="R182" s="152"/>
      <c r="S182" s="152"/>
      <c r="T182" s="152"/>
    </row>
    <row r="183" spans="1:20" ht="79.5" hidden="1" thickBot="1">
      <c r="A183" s="182"/>
      <c r="B183" s="24" t="s">
        <v>32</v>
      </c>
      <c r="C183" s="190"/>
      <c r="D183" s="190"/>
      <c r="E183" s="190"/>
      <c r="F183" s="190"/>
      <c r="G183" s="190"/>
      <c r="H183" s="190"/>
      <c r="I183" s="190"/>
      <c r="J183" s="190"/>
      <c r="K183" s="210"/>
      <c r="L183" s="151"/>
      <c r="M183" s="152"/>
      <c r="N183" s="152"/>
      <c r="O183" s="152"/>
      <c r="P183" s="152"/>
      <c r="Q183" s="152"/>
      <c r="R183" s="152"/>
      <c r="S183" s="152"/>
      <c r="T183" s="152"/>
    </row>
    <row r="184" spans="1:20" ht="16.5" hidden="1" thickBot="1">
      <c r="A184" s="45"/>
      <c r="B184" s="11" t="s">
        <v>16</v>
      </c>
      <c r="C184" s="23"/>
      <c r="D184" s="23"/>
      <c r="E184" s="23"/>
      <c r="F184" s="23"/>
      <c r="G184" s="23"/>
      <c r="H184" s="23"/>
      <c r="I184" s="23"/>
      <c r="J184" s="23"/>
      <c r="K184" s="13"/>
      <c r="L184" s="151"/>
      <c r="M184" s="152"/>
      <c r="N184" s="152"/>
      <c r="O184" s="152"/>
      <c r="P184" s="152"/>
      <c r="Q184" s="152"/>
      <c r="R184" s="152"/>
      <c r="S184" s="152"/>
      <c r="T184" s="152"/>
    </row>
    <row r="185" spans="1:20" ht="48" hidden="1" thickBot="1">
      <c r="A185" s="45"/>
      <c r="B185" s="11" t="s">
        <v>45</v>
      </c>
      <c r="C185" s="23"/>
      <c r="D185" s="23"/>
      <c r="E185" s="23"/>
      <c r="F185" s="23"/>
      <c r="G185" s="23"/>
      <c r="H185" s="23"/>
      <c r="I185" s="23"/>
      <c r="J185" s="23"/>
      <c r="K185" s="13"/>
      <c r="L185" s="151"/>
      <c r="M185" s="152"/>
      <c r="N185" s="152"/>
      <c r="O185" s="152"/>
      <c r="P185" s="152"/>
      <c r="Q185" s="152"/>
      <c r="R185" s="152"/>
      <c r="S185" s="152"/>
      <c r="T185" s="152"/>
    </row>
    <row r="186" spans="1:20" ht="16.5" hidden="1" thickBot="1">
      <c r="A186" s="45"/>
      <c r="B186" s="11" t="s">
        <v>17</v>
      </c>
      <c r="C186" s="23"/>
      <c r="D186" s="23"/>
      <c r="E186" s="23"/>
      <c r="F186" s="23"/>
      <c r="G186" s="23"/>
      <c r="H186" s="23"/>
      <c r="I186" s="23"/>
      <c r="J186" s="23"/>
      <c r="K186" s="13"/>
      <c r="L186" s="151"/>
      <c r="M186" s="152"/>
      <c r="N186" s="152"/>
      <c r="O186" s="152"/>
      <c r="P186" s="152"/>
      <c r="Q186" s="152"/>
      <c r="R186" s="152"/>
      <c r="S186" s="152"/>
      <c r="T186" s="152"/>
    </row>
    <row r="187" spans="1:20" ht="48" hidden="1" thickBot="1">
      <c r="A187" s="45"/>
      <c r="B187" s="11" t="s">
        <v>45</v>
      </c>
      <c r="C187" s="23"/>
      <c r="D187" s="23"/>
      <c r="E187" s="23"/>
      <c r="F187" s="23"/>
      <c r="G187" s="23"/>
      <c r="H187" s="23"/>
      <c r="I187" s="23"/>
      <c r="J187" s="23"/>
      <c r="K187" s="13"/>
      <c r="L187" s="151"/>
      <c r="M187" s="152"/>
      <c r="N187" s="152"/>
      <c r="O187" s="152"/>
      <c r="P187" s="152"/>
      <c r="Q187" s="152"/>
      <c r="R187" s="152"/>
      <c r="S187" s="152"/>
      <c r="T187" s="152"/>
    </row>
    <row r="188" spans="1:20" ht="63.75" hidden="1" thickBot="1">
      <c r="A188" s="45"/>
      <c r="B188" s="11" t="s">
        <v>56</v>
      </c>
      <c r="C188" s="22">
        <f>C189+C191</f>
        <v>43797.5</v>
      </c>
      <c r="D188" s="22">
        <f aca="true" t="shared" si="66" ref="D188:J188">D189+D191</f>
        <v>5791.5</v>
      </c>
      <c r="E188" s="22">
        <f t="shared" si="66"/>
        <v>6081</v>
      </c>
      <c r="F188" s="22">
        <f t="shared" si="66"/>
        <v>6385</v>
      </c>
      <c r="G188" s="22">
        <f t="shared" si="66"/>
        <v>6385</v>
      </c>
      <c r="H188" s="22">
        <f t="shared" si="66"/>
        <v>6385</v>
      </c>
      <c r="I188" s="22">
        <f t="shared" si="66"/>
        <v>6385</v>
      </c>
      <c r="J188" s="22">
        <f t="shared" si="66"/>
        <v>6385</v>
      </c>
      <c r="K188" s="32">
        <v>40.41</v>
      </c>
      <c r="L188" s="151"/>
      <c r="M188" s="152"/>
      <c r="N188" s="152"/>
      <c r="O188" s="152"/>
      <c r="P188" s="152"/>
      <c r="Q188" s="152"/>
      <c r="R188" s="152"/>
      <c r="S188" s="152"/>
      <c r="T188" s="152"/>
    </row>
    <row r="189" spans="1:20" ht="16.5" hidden="1" thickBot="1">
      <c r="A189" s="45"/>
      <c r="B189" s="11" t="s">
        <v>16</v>
      </c>
      <c r="C189" s="22">
        <f>D189+E189+F189+G189+H189+I189+J189</f>
        <v>31768.800000000003</v>
      </c>
      <c r="D189" s="23">
        <v>4200.9</v>
      </c>
      <c r="E189" s="23">
        <v>4410.9</v>
      </c>
      <c r="F189" s="23">
        <v>4631.4</v>
      </c>
      <c r="G189" s="23">
        <f>F189</f>
        <v>4631.4</v>
      </c>
      <c r="H189" s="23">
        <f aca="true" t="shared" si="67" ref="H189:J192">G189</f>
        <v>4631.4</v>
      </c>
      <c r="I189" s="23">
        <f t="shared" si="67"/>
        <v>4631.4</v>
      </c>
      <c r="J189" s="23">
        <f t="shared" si="67"/>
        <v>4631.4</v>
      </c>
      <c r="K189" s="13"/>
      <c r="L189" s="151"/>
      <c r="M189" s="152"/>
      <c r="N189" s="152"/>
      <c r="O189" s="152"/>
      <c r="P189" s="152"/>
      <c r="Q189" s="152"/>
      <c r="R189" s="152"/>
      <c r="S189" s="152"/>
      <c r="T189" s="152"/>
    </row>
    <row r="190" spans="1:20" ht="53.25" customHeight="1" hidden="1" thickBot="1">
      <c r="A190" s="45"/>
      <c r="B190" s="11" t="s">
        <v>45</v>
      </c>
      <c r="C190" s="22">
        <f>D190+E190+F190+G190+H190+I190+J190</f>
        <v>20262.100000000002</v>
      </c>
      <c r="D190" s="23">
        <v>2679.3</v>
      </c>
      <c r="E190" s="23">
        <v>2813.3</v>
      </c>
      <c r="F190" s="23">
        <v>2953.9</v>
      </c>
      <c r="G190" s="23">
        <f>F190</f>
        <v>2953.9</v>
      </c>
      <c r="H190" s="23">
        <f t="shared" si="67"/>
        <v>2953.9</v>
      </c>
      <c r="I190" s="23">
        <f t="shared" si="67"/>
        <v>2953.9</v>
      </c>
      <c r="J190" s="23">
        <f t="shared" si="67"/>
        <v>2953.9</v>
      </c>
      <c r="K190" s="13"/>
      <c r="L190" s="151"/>
      <c r="M190" s="152"/>
      <c r="N190" s="152"/>
      <c r="O190" s="152"/>
      <c r="P190" s="152"/>
      <c r="Q190" s="152"/>
      <c r="R190" s="152"/>
      <c r="S190" s="152"/>
      <c r="T190" s="152"/>
    </row>
    <row r="191" spans="1:20" ht="16.5" hidden="1" thickBot="1">
      <c r="A191" s="45"/>
      <c r="B191" s="11" t="s">
        <v>25</v>
      </c>
      <c r="C191" s="22">
        <f>D191+E191+F191+G191+H191+I191+J191</f>
        <v>12028.7</v>
      </c>
      <c r="D191" s="23">
        <v>1590.6</v>
      </c>
      <c r="E191" s="23">
        <v>1670.1</v>
      </c>
      <c r="F191" s="23">
        <v>1753.6</v>
      </c>
      <c r="G191" s="23">
        <f>F191</f>
        <v>1753.6</v>
      </c>
      <c r="H191" s="23">
        <f t="shared" si="67"/>
        <v>1753.6</v>
      </c>
      <c r="I191" s="23">
        <f t="shared" si="67"/>
        <v>1753.6</v>
      </c>
      <c r="J191" s="23">
        <f t="shared" si="67"/>
        <v>1753.6</v>
      </c>
      <c r="K191" s="13"/>
      <c r="L191" s="151"/>
      <c r="M191" s="152"/>
      <c r="N191" s="152"/>
      <c r="O191" s="152"/>
      <c r="P191" s="152"/>
      <c r="Q191" s="152"/>
      <c r="R191" s="152"/>
      <c r="S191" s="152"/>
      <c r="T191" s="152"/>
    </row>
    <row r="192" spans="1:20" ht="53.25" customHeight="1" hidden="1" thickBot="1">
      <c r="A192" s="45"/>
      <c r="B192" s="11" t="s">
        <v>45</v>
      </c>
      <c r="C192" s="22">
        <f>D192+E192+F192+G192+H192+I192+J192</f>
        <v>9979.699999999999</v>
      </c>
      <c r="D192" s="23">
        <v>1319.6</v>
      </c>
      <c r="E192" s="23">
        <v>1385.6</v>
      </c>
      <c r="F192" s="23">
        <v>1454.9</v>
      </c>
      <c r="G192" s="23">
        <f>F192</f>
        <v>1454.9</v>
      </c>
      <c r="H192" s="23">
        <f t="shared" si="67"/>
        <v>1454.9</v>
      </c>
      <c r="I192" s="23">
        <f t="shared" si="67"/>
        <v>1454.9</v>
      </c>
      <c r="J192" s="23">
        <f t="shared" si="67"/>
        <v>1454.9</v>
      </c>
      <c r="K192" s="13"/>
      <c r="L192" s="151"/>
      <c r="M192" s="152"/>
      <c r="N192" s="152"/>
      <c r="O192" s="152"/>
      <c r="P192" s="152"/>
      <c r="Q192" s="152"/>
      <c r="R192" s="152"/>
      <c r="S192" s="152"/>
      <c r="T192" s="152"/>
    </row>
    <row r="193" spans="1:20" ht="15.75" hidden="1">
      <c r="A193" s="181"/>
      <c r="B193" s="15" t="s">
        <v>29</v>
      </c>
      <c r="C193" s="189"/>
      <c r="D193" s="189"/>
      <c r="E193" s="189"/>
      <c r="F193" s="189"/>
      <c r="G193" s="189"/>
      <c r="H193" s="189"/>
      <c r="I193" s="189"/>
      <c r="J193" s="189"/>
      <c r="K193" s="207">
        <v>40.41</v>
      </c>
      <c r="L193" s="151"/>
      <c r="M193" s="152"/>
      <c r="N193" s="152"/>
      <c r="O193" s="152"/>
      <c r="P193" s="152"/>
      <c r="Q193" s="152"/>
      <c r="R193" s="152"/>
      <c r="S193" s="152"/>
      <c r="T193" s="152"/>
    </row>
    <row r="194" spans="1:20" ht="63.75" hidden="1" thickBot="1">
      <c r="A194" s="182"/>
      <c r="B194" s="11" t="s">
        <v>33</v>
      </c>
      <c r="C194" s="190"/>
      <c r="D194" s="190"/>
      <c r="E194" s="190"/>
      <c r="F194" s="190"/>
      <c r="G194" s="190"/>
      <c r="H194" s="190"/>
      <c r="I194" s="190"/>
      <c r="J194" s="190"/>
      <c r="K194" s="208"/>
      <c r="L194" s="151"/>
      <c r="M194" s="152"/>
      <c r="N194" s="152"/>
      <c r="O194" s="152"/>
      <c r="P194" s="152"/>
      <c r="Q194" s="152"/>
      <c r="R194" s="152"/>
      <c r="S194" s="152"/>
      <c r="T194" s="152"/>
    </row>
    <row r="195" spans="1:20" ht="16.5" hidden="1" thickBot="1">
      <c r="A195" s="45"/>
      <c r="B195" s="11" t="s">
        <v>17</v>
      </c>
      <c r="C195" s="23"/>
      <c r="D195" s="23"/>
      <c r="E195" s="23"/>
      <c r="F195" s="23"/>
      <c r="G195" s="23"/>
      <c r="H195" s="23"/>
      <c r="I195" s="23"/>
      <c r="J195" s="23"/>
      <c r="K195" s="13"/>
      <c r="L195" s="151"/>
      <c r="M195" s="152"/>
      <c r="N195" s="152"/>
      <c r="O195" s="152"/>
      <c r="P195" s="152"/>
      <c r="Q195" s="152"/>
      <c r="R195" s="152"/>
      <c r="S195" s="152"/>
      <c r="T195" s="152"/>
    </row>
    <row r="196" spans="1:20" ht="48" hidden="1" thickBot="1">
      <c r="A196" s="45"/>
      <c r="B196" s="11" t="s">
        <v>45</v>
      </c>
      <c r="C196" s="23"/>
      <c r="D196" s="23"/>
      <c r="E196" s="23"/>
      <c r="F196" s="23"/>
      <c r="G196" s="23"/>
      <c r="H196" s="23"/>
      <c r="I196" s="23"/>
      <c r="J196" s="23"/>
      <c r="K196" s="13"/>
      <c r="L196" s="151"/>
      <c r="M196" s="152"/>
      <c r="N196" s="152"/>
      <c r="O196" s="152"/>
      <c r="P196" s="152"/>
      <c r="Q196" s="152"/>
      <c r="R196" s="152"/>
      <c r="S196" s="152"/>
      <c r="T196" s="152"/>
    </row>
    <row r="197" spans="1:20" ht="57.75" customHeight="1" hidden="1" thickBot="1">
      <c r="A197" s="45"/>
      <c r="B197" s="11" t="s">
        <v>67</v>
      </c>
      <c r="C197" s="19">
        <f>C198+C200</f>
        <v>378.00000000000006</v>
      </c>
      <c r="D197" s="19">
        <f aca="true" t="shared" si="68" ref="D197:J197">D198+D200</f>
        <v>50</v>
      </c>
      <c r="E197" s="19">
        <f t="shared" si="68"/>
        <v>52.5</v>
      </c>
      <c r="F197" s="19">
        <f t="shared" si="68"/>
        <v>55.1</v>
      </c>
      <c r="G197" s="19">
        <f t="shared" si="68"/>
        <v>55.1</v>
      </c>
      <c r="H197" s="19">
        <f t="shared" si="68"/>
        <v>55.1</v>
      </c>
      <c r="I197" s="19">
        <f t="shared" si="68"/>
        <v>55.1</v>
      </c>
      <c r="J197" s="19">
        <f t="shared" si="68"/>
        <v>55.1</v>
      </c>
      <c r="K197" s="32">
        <v>40.41</v>
      </c>
      <c r="L197" s="151"/>
      <c r="M197" s="152"/>
      <c r="N197" s="152"/>
      <c r="O197" s="152"/>
      <c r="P197" s="152"/>
      <c r="Q197" s="152"/>
      <c r="R197" s="152"/>
      <c r="S197" s="152"/>
      <c r="T197" s="152"/>
    </row>
    <row r="198" spans="1:20" ht="16.5" hidden="1" thickBot="1">
      <c r="A198" s="45"/>
      <c r="B198" s="11" t="s">
        <v>16</v>
      </c>
      <c r="C198" s="16">
        <f>D198+E198+F198+G198+H198+I198+J198</f>
        <v>0</v>
      </c>
      <c r="D198" s="16"/>
      <c r="E198" s="16"/>
      <c r="F198" s="16"/>
      <c r="G198" s="16"/>
      <c r="H198" s="16"/>
      <c r="I198" s="16"/>
      <c r="J198" s="16"/>
      <c r="K198" s="13"/>
      <c r="L198" s="151"/>
      <c r="M198" s="152"/>
      <c r="N198" s="152"/>
      <c r="O198" s="152"/>
      <c r="P198" s="152"/>
      <c r="Q198" s="152"/>
      <c r="R198" s="152"/>
      <c r="S198" s="152"/>
      <c r="T198" s="152"/>
    </row>
    <row r="199" spans="1:20" ht="48" hidden="1" thickBot="1">
      <c r="A199" s="45"/>
      <c r="B199" s="11" t="s">
        <v>45</v>
      </c>
      <c r="C199" s="16">
        <f>D199+E199+F199+G199+H199+I199+J199</f>
        <v>0</v>
      </c>
      <c r="D199" s="16"/>
      <c r="E199" s="16"/>
      <c r="F199" s="16"/>
      <c r="G199" s="16"/>
      <c r="H199" s="16"/>
      <c r="I199" s="16"/>
      <c r="J199" s="16"/>
      <c r="K199" s="13"/>
      <c r="L199" s="151"/>
      <c r="M199" s="152"/>
      <c r="N199" s="152"/>
      <c r="O199" s="152"/>
      <c r="P199" s="152"/>
      <c r="Q199" s="152"/>
      <c r="R199" s="152"/>
      <c r="S199" s="152"/>
      <c r="T199" s="152"/>
    </row>
    <row r="200" spans="1:20" ht="16.5" hidden="1" thickBot="1">
      <c r="A200" s="45"/>
      <c r="B200" s="11" t="s">
        <v>17</v>
      </c>
      <c r="C200" s="16">
        <f>D200+E200+F200+G200+H200+I200+J200</f>
        <v>378.00000000000006</v>
      </c>
      <c r="D200" s="16">
        <v>50</v>
      </c>
      <c r="E200" s="16">
        <v>52.5</v>
      </c>
      <c r="F200" s="16">
        <v>55.1</v>
      </c>
      <c r="G200" s="16">
        <f>F200</f>
        <v>55.1</v>
      </c>
      <c r="H200" s="16">
        <f>G200</f>
        <v>55.1</v>
      </c>
      <c r="I200" s="16">
        <f>H200</f>
        <v>55.1</v>
      </c>
      <c r="J200" s="16">
        <f>I200</f>
        <v>55.1</v>
      </c>
      <c r="K200" s="13"/>
      <c r="L200" s="151"/>
      <c r="M200" s="152"/>
      <c r="N200" s="152"/>
      <c r="O200" s="152"/>
      <c r="P200" s="152"/>
      <c r="Q200" s="152"/>
      <c r="R200" s="152"/>
      <c r="S200" s="152"/>
      <c r="T200" s="152"/>
    </row>
    <row r="201" spans="1:20" ht="48" hidden="1" thickBot="1">
      <c r="A201" s="45"/>
      <c r="B201" s="11" t="s">
        <v>45</v>
      </c>
      <c r="C201" s="16">
        <f>D201+E201+F201+G201+H201+I201+J201</f>
        <v>0</v>
      </c>
      <c r="D201" s="16">
        <v>0</v>
      </c>
      <c r="E201" s="16"/>
      <c r="F201" s="16"/>
      <c r="G201" s="16"/>
      <c r="H201" s="16"/>
      <c r="I201" s="16"/>
      <c r="J201" s="16"/>
      <c r="K201" s="13"/>
      <c r="L201" s="151"/>
      <c r="M201" s="152"/>
      <c r="N201" s="152"/>
      <c r="O201" s="152"/>
      <c r="P201" s="152"/>
      <c r="Q201" s="152"/>
      <c r="R201" s="152"/>
      <c r="S201" s="152"/>
      <c r="T201" s="152"/>
    </row>
    <row r="202" spans="1:20" ht="126.75" thickBot="1">
      <c r="A202" s="45"/>
      <c r="B202" s="48" t="s">
        <v>84</v>
      </c>
      <c r="C202" s="19">
        <f aca="true" t="shared" si="69" ref="C202:J202">C203+C205</f>
        <v>2490.2</v>
      </c>
      <c r="D202" s="19">
        <f t="shared" si="69"/>
        <v>2490.2</v>
      </c>
      <c r="E202" s="19">
        <f t="shared" si="69"/>
        <v>0</v>
      </c>
      <c r="F202" s="19">
        <f t="shared" si="69"/>
        <v>0</v>
      </c>
      <c r="G202" s="19">
        <f t="shared" si="69"/>
        <v>0</v>
      </c>
      <c r="H202" s="19">
        <f t="shared" si="69"/>
        <v>0</v>
      </c>
      <c r="I202" s="19">
        <f t="shared" si="69"/>
        <v>0</v>
      </c>
      <c r="J202" s="19">
        <f t="shared" si="69"/>
        <v>0</v>
      </c>
      <c r="K202" s="86" t="s">
        <v>98</v>
      </c>
      <c r="L202" s="38"/>
      <c r="M202" s="39"/>
      <c r="N202" s="39"/>
      <c r="O202" s="39"/>
      <c r="P202" s="39"/>
      <c r="Q202" s="39"/>
      <c r="R202" s="39"/>
      <c r="S202" s="39"/>
      <c r="T202" s="39"/>
    </row>
    <row r="203" spans="1:20" ht="16.5" thickBot="1">
      <c r="A203" s="45"/>
      <c r="B203" s="11" t="s">
        <v>16</v>
      </c>
      <c r="C203" s="16">
        <f>D203+E203+F203+G203+H203+I203+J203</f>
        <v>1245.1</v>
      </c>
      <c r="D203" s="47">
        <v>1245.1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3"/>
      <c r="L203" s="151"/>
      <c r="M203" s="152"/>
      <c r="N203" s="152"/>
      <c r="O203" s="152"/>
      <c r="P203" s="152"/>
      <c r="Q203" s="152"/>
      <c r="R203" s="152"/>
      <c r="S203" s="152"/>
      <c r="T203" s="152"/>
    </row>
    <row r="204" spans="1:20" ht="32.25" thickBot="1">
      <c r="A204" s="45"/>
      <c r="B204" s="11" t="s">
        <v>85</v>
      </c>
      <c r="C204" s="16">
        <f>D204+E204+F204+G204+H204+I204+J204</f>
        <v>1245.1</v>
      </c>
      <c r="D204" s="16">
        <v>1245.1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3"/>
      <c r="L204" s="151"/>
      <c r="M204" s="152"/>
      <c r="N204" s="152"/>
      <c r="O204" s="152"/>
      <c r="P204" s="152"/>
      <c r="Q204" s="152"/>
      <c r="R204" s="152"/>
      <c r="S204" s="152"/>
      <c r="T204" s="152"/>
    </row>
    <row r="205" spans="1:20" ht="16.5" thickBot="1">
      <c r="A205" s="45"/>
      <c r="B205" s="11" t="s">
        <v>17</v>
      </c>
      <c r="C205" s="16">
        <f>D205+E205+F205+G205+H205+I205+J205</f>
        <v>1245.1</v>
      </c>
      <c r="D205" s="47">
        <v>1245.1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3"/>
      <c r="L205" s="151"/>
      <c r="M205" s="152"/>
      <c r="N205" s="152"/>
      <c r="O205" s="152"/>
      <c r="P205" s="152"/>
      <c r="Q205" s="152"/>
      <c r="R205" s="152"/>
      <c r="S205" s="152"/>
      <c r="T205" s="152"/>
    </row>
    <row r="206" spans="1:20" ht="32.25" thickBot="1">
      <c r="A206" s="45"/>
      <c r="B206" s="11" t="s">
        <v>86</v>
      </c>
      <c r="C206" s="16">
        <f>D206+E206+F206+G206+H206+I206+J206</f>
        <v>1245.1</v>
      </c>
      <c r="D206" s="16">
        <v>1245.1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3"/>
      <c r="L206" s="151"/>
      <c r="M206" s="152"/>
      <c r="N206" s="152"/>
      <c r="O206" s="152"/>
      <c r="P206" s="152"/>
      <c r="Q206" s="152"/>
      <c r="R206" s="152"/>
      <c r="S206" s="152"/>
      <c r="T206" s="152"/>
    </row>
    <row r="207" spans="1:20" ht="31.5" customHeight="1" hidden="1" thickBot="1">
      <c r="A207" s="45"/>
      <c r="B207" s="191" t="s">
        <v>35</v>
      </c>
      <c r="C207" s="192"/>
      <c r="D207" s="192"/>
      <c r="E207" s="192"/>
      <c r="F207" s="192"/>
      <c r="G207" s="192"/>
      <c r="H207" s="192"/>
      <c r="I207" s="192"/>
      <c r="J207" s="192"/>
      <c r="K207" s="193"/>
      <c r="L207" s="151"/>
      <c r="M207" s="152"/>
      <c r="N207" s="152"/>
      <c r="O207" s="152"/>
      <c r="P207" s="152"/>
      <c r="Q207" s="152"/>
      <c r="R207" s="152"/>
      <c r="S207" s="152"/>
      <c r="T207" s="152"/>
    </row>
    <row r="208" spans="1:20" ht="48" hidden="1" thickBot="1">
      <c r="A208" s="45"/>
      <c r="B208" s="11" t="s">
        <v>21</v>
      </c>
      <c r="C208" s="19">
        <f>C209+C211</f>
        <v>1621.4999999999998</v>
      </c>
      <c r="D208" s="19">
        <f aca="true" t="shared" si="70" ref="D208:J208">D209+D211</f>
        <v>164.4</v>
      </c>
      <c r="E208" s="19">
        <f t="shared" si="70"/>
        <v>172.6</v>
      </c>
      <c r="F208" s="19">
        <f t="shared" si="70"/>
        <v>181.3</v>
      </c>
      <c r="G208" s="19">
        <f t="shared" si="70"/>
        <v>181.3</v>
      </c>
      <c r="H208" s="19">
        <f t="shared" si="70"/>
        <v>181.3</v>
      </c>
      <c r="I208" s="19">
        <f t="shared" si="70"/>
        <v>181.3</v>
      </c>
      <c r="J208" s="19">
        <f t="shared" si="70"/>
        <v>181.3</v>
      </c>
      <c r="K208" s="13"/>
      <c r="L208" s="151"/>
      <c r="M208" s="152"/>
      <c r="N208" s="152"/>
      <c r="O208" s="152"/>
      <c r="P208" s="152"/>
      <c r="Q208" s="152"/>
      <c r="R208" s="152"/>
      <c r="S208" s="152"/>
      <c r="T208" s="152"/>
    </row>
    <row r="209" spans="1:20" ht="16.5" hidden="1" thickBot="1">
      <c r="A209" s="45"/>
      <c r="B209" s="11" t="s">
        <v>16</v>
      </c>
      <c r="C209" s="16">
        <f aca="true" t="shared" si="71" ref="C209:J210">C218+C198</f>
        <v>0</v>
      </c>
      <c r="D209" s="16">
        <f t="shared" si="71"/>
        <v>0</v>
      </c>
      <c r="E209" s="16">
        <f t="shared" si="71"/>
        <v>0</v>
      </c>
      <c r="F209" s="16">
        <f t="shared" si="71"/>
        <v>0</v>
      </c>
      <c r="G209" s="16">
        <f t="shared" si="71"/>
        <v>0</v>
      </c>
      <c r="H209" s="16">
        <f t="shared" si="71"/>
        <v>0</v>
      </c>
      <c r="I209" s="16">
        <f t="shared" si="71"/>
        <v>0</v>
      </c>
      <c r="J209" s="16">
        <f t="shared" si="71"/>
        <v>0</v>
      </c>
      <c r="K209" s="13"/>
      <c r="L209" s="151"/>
      <c r="M209" s="152"/>
      <c r="N209" s="152"/>
      <c r="O209" s="152"/>
      <c r="P209" s="152"/>
      <c r="Q209" s="152"/>
      <c r="R209" s="152"/>
      <c r="S209" s="152"/>
      <c r="T209" s="152"/>
    </row>
    <row r="210" spans="1:20" ht="48" hidden="1" thickBot="1">
      <c r="A210" s="45"/>
      <c r="B210" s="11" t="s">
        <v>45</v>
      </c>
      <c r="C210" s="16">
        <f>C219+C199</f>
        <v>0</v>
      </c>
      <c r="D210" s="16">
        <f>D219+D199</f>
        <v>0</v>
      </c>
      <c r="E210" s="16">
        <f t="shared" si="71"/>
        <v>0</v>
      </c>
      <c r="F210" s="16">
        <f t="shared" si="71"/>
        <v>0</v>
      </c>
      <c r="G210" s="16">
        <f t="shared" si="71"/>
        <v>0</v>
      </c>
      <c r="H210" s="16">
        <f t="shared" si="71"/>
        <v>0</v>
      </c>
      <c r="I210" s="16">
        <f t="shared" si="71"/>
        <v>0</v>
      </c>
      <c r="J210" s="16">
        <f t="shared" si="71"/>
        <v>0</v>
      </c>
      <c r="K210" s="13"/>
      <c r="L210" s="151"/>
      <c r="M210" s="152"/>
      <c r="N210" s="152"/>
      <c r="O210" s="152"/>
      <c r="P210" s="152"/>
      <c r="Q210" s="152"/>
      <c r="R210" s="152"/>
      <c r="S210" s="152"/>
      <c r="T210" s="152"/>
    </row>
    <row r="211" spans="1:20" ht="16.5" hidden="1" thickBot="1">
      <c r="A211" s="45"/>
      <c r="B211" s="11" t="s">
        <v>17</v>
      </c>
      <c r="C211" s="16">
        <f>C220+C200</f>
        <v>1621.4999999999998</v>
      </c>
      <c r="D211" s="16">
        <f>D220</f>
        <v>164.4</v>
      </c>
      <c r="E211" s="16">
        <f aca="true" t="shared" si="72" ref="E211:J211">E220</f>
        <v>172.6</v>
      </c>
      <c r="F211" s="16">
        <f t="shared" si="72"/>
        <v>181.3</v>
      </c>
      <c r="G211" s="16">
        <f t="shared" si="72"/>
        <v>181.3</v>
      </c>
      <c r="H211" s="16">
        <f t="shared" si="72"/>
        <v>181.3</v>
      </c>
      <c r="I211" s="16">
        <f t="shared" si="72"/>
        <v>181.3</v>
      </c>
      <c r="J211" s="16">
        <f t="shared" si="72"/>
        <v>181.3</v>
      </c>
      <c r="K211" s="13"/>
      <c r="L211" s="151"/>
      <c r="M211" s="152"/>
      <c r="N211" s="152"/>
      <c r="O211" s="152"/>
      <c r="P211" s="152"/>
      <c r="Q211" s="152"/>
      <c r="R211" s="152"/>
      <c r="S211" s="152"/>
      <c r="T211" s="152"/>
    </row>
    <row r="212" spans="1:20" ht="48" hidden="1" thickBot="1">
      <c r="A212" s="45"/>
      <c r="B212" s="11" t="s">
        <v>45</v>
      </c>
      <c r="C212" s="16">
        <f>C221+C201</f>
        <v>956.0999999999999</v>
      </c>
      <c r="D212" s="16">
        <f aca="true" t="shared" si="73" ref="D212:J212">D221+D201</f>
        <v>126.4</v>
      </c>
      <c r="E212" s="16">
        <f t="shared" si="73"/>
        <v>132.7</v>
      </c>
      <c r="F212" s="16">
        <f t="shared" si="73"/>
        <v>139.4</v>
      </c>
      <c r="G212" s="16">
        <f t="shared" si="73"/>
        <v>139.4</v>
      </c>
      <c r="H212" s="16">
        <f t="shared" si="73"/>
        <v>139.4</v>
      </c>
      <c r="I212" s="16">
        <f t="shared" si="73"/>
        <v>139.4</v>
      </c>
      <c r="J212" s="16">
        <f t="shared" si="73"/>
        <v>139.4</v>
      </c>
      <c r="K212" s="13"/>
      <c r="L212" s="151"/>
      <c r="M212" s="152"/>
      <c r="N212" s="152"/>
      <c r="O212" s="152"/>
      <c r="P212" s="152"/>
      <c r="Q212" s="152"/>
      <c r="R212" s="152"/>
      <c r="S212" s="152"/>
      <c r="T212" s="152"/>
    </row>
    <row r="213" spans="1:20" ht="16.5" hidden="1" thickBot="1">
      <c r="A213" s="45"/>
      <c r="B213" s="11" t="s">
        <v>18</v>
      </c>
      <c r="C213" s="16"/>
      <c r="D213" s="16"/>
      <c r="E213" s="16"/>
      <c r="F213" s="16"/>
      <c r="G213" s="16"/>
      <c r="H213" s="16"/>
      <c r="I213" s="16"/>
      <c r="J213" s="16"/>
      <c r="K213" s="13"/>
      <c r="L213" s="151"/>
      <c r="M213" s="152"/>
      <c r="N213" s="152"/>
      <c r="O213" s="152"/>
      <c r="P213" s="152"/>
      <c r="Q213" s="152"/>
      <c r="R213" s="152"/>
      <c r="S213" s="152"/>
      <c r="T213" s="152"/>
    </row>
    <row r="214" spans="1:20" ht="16.5" hidden="1" thickBot="1">
      <c r="A214" s="45"/>
      <c r="B214" s="11" t="s">
        <v>16</v>
      </c>
      <c r="C214" s="16"/>
      <c r="D214" s="16"/>
      <c r="E214" s="16"/>
      <c r="F214" s="16"/>
      <c r="G214" s="16"/>
      <c r="H214" s="16"/>
      <c r="I214" s="16"/>
      <c r="J214" s="16"/>
      <c r="K214" s="13"/>
      <c r="L214" s="151"/>
      <c r="M214" s="152"/>
      <c r="N214" s="152"/>
      <c r="O214" s="152"/>
      <c r="P214" s="152"/>
      <c r="Q214" s="152"/>
      <c r="R214" s="152"/>
      <c r="S214" s="152"/>
      <c r="T214" s="152"/>
    </row>
    <row r="215" spans="1:20" ht="16.5" hidden="1" thickBot="1">
      <c r="A215" s="45"/>
      <c r="B215" s="11" t="s">
        <v>17</v>
      </c>
      <c r="C215" s="16"/>
      <c r="D215" s="16"/>
      <c r="E215" s="16"/>
      <c r="F215" s="16"/>
      <c r="G215" s="16"/>
      <c r="H215" s="16"/>
      <c r="I215" s="16"/>
      <c r="J215" s="16"/>
      <c r="K215" s="13"/>
      <c r="L215" s="151"/>
      <c r="M215" s="152"/>
      <c r="N215" s="152"/>
      <c r="O215" s="152"/>
      <c r="P215" s="152"/>
      <c r="Q215" s="152"/>
      <c r="R215" s="152"/>
      <c r="S215" s="152"/>
      <c r="T215" s="152"/>
    </row>
    <row r="216" spans="1:20" ht="48" hidden="1" thickBot="1">
      <c r="A216" s="45"/>
      <c r="B216" s="11" t="s">
        <v>34</v>
      </c>
      <c r="C216" s="16"/>
      <c r="D216" s="16"/>
      <c r="E216" s="16"/>
      <c r="F216" s="16"/>
      <c r="G216" s="16"/>
      <c r="H216" s="16"/>
      <c r="I216" s="16"/>
      <c r="J216" s="16"/>
      <c r="K216" s="13"/>
      <c r="L216" s="151"/>
      <c r="M216" s="152"/>
      <c r="N216" s="152"/>
      <c r="O216" s="152"/>
      <c r="P216" s="152"/>
      <c r="Q216" s="152"/>
      <c r="R216" s="152"/>
      <c r="S216" s="152"/>
      <c r="T216" s="152"/>
    </row>
    <row r="217" spans="1:20" ht="102" customHeight="1" hidden="1" thickBot="1">
      <c r="A217" s="45"/>
      <c r="B217" s="11" t="s">
        <v>68</v>
      </c>
      <c r="C217" s="19">
        <f>C218+C220</f>
        <v>1243.4999999999998</v>
      </c>
      <c r="D217" s="19">
        <f aca="true" t="shared" si="74" ref="D217:J217">D218+D220</f>
        <v>164.4</v>
      </c>
      <c r="E217" s="19">
        <f t="shared" si="74"/>
        <v>172.6</v>
      </c>
      <c r="F217" s="19">
        <f t="shared" si="74"/>
        <v>181.3</v>
      </c>
      <c r="G217" s="19">
        <f t="shared" si="74"/>
        <v>181.3</v>
      </c>
      <c r="H217" s="19">
        <f t="shared" si="74"/>
        <v>181.3</v>
      </c>
      <c r="I217" s="19">
        <f t="shared" si="74"/>
        <v>181.3</v>
      </c>
      <c r="J217" s="19">
        <f t="shared" si="74"/>
        <v>181.3</v>
      </c>
      <c r="K217" s="32" t="s">
        <v>80</v>
      </c>
      <c r="L217" s="151"/>
      <c r="M217" s="152"/>
      <c r="N217" s="152"/>
      <c r="O217" s="152"/>
      <c r="P217" s="152"/>
      <c r="Q217" s="152"/>
      <c r="R217" s="152"/>
      <c r="S217" s="152"/>
      <c r="T217" s="152"/>
    </row>
    <row r="218" spans="1:20" ht="16.5" hidden="1" thickBot="1">
      <c r="A218" s="45"/>
      <c r="B218" s="11" t="s">
        <v>16</v>
      </c>
      <c r="C218" s="16">
        <f>D218+E218+F218+G218+H218+I218+J218</f>
        <v>0</v>
      </c>
      <c r="D218" s="16"/>
      <c r="E218" s="16"/>
      <c r="F218" s="16"/>
      <c r="G218" s="16"/>
      <c r="H218" s="16"/>
      <c r="I218" s="16"/>
      <c r="J218" s="16"/>
      <c r="K218" s="13"/>
      <c r="L218" s="151"/>
      <c r="M218" s="152"/>
      <c r="N218" s="152"/>
      <c r="O218" s="152"/>
      <c r="P218" s="152"/>
      <c r="Q218" s="152"/>
      <c r="R218" s="152"/>
      <c r="S218" s="152"/>
      <c r="T218" s="152"/>
    </row>
    <row r="219" spans="1:20" ht="48" hidden="1" thickBot="1">
      <c r="A219" s="45"/>
      <c r="B219" s="11" t="s">
        <v>45</v>
      </c>
      <c r="C219" s="16">
        <f>D219+E219+F219+G219+H219+I219+J219</f>
        <v>0</v>
      </c>
      <c r="D219" s="16"/>
      <c r="E219" s="16"/>
      <c r="F219" s="16"/>
      <c r="G219" s="16"/>
      <c r="H219" s="16"/>
      <c r="I219" s="16"/>
      <c r="J219" s="16"/>
      <c r="K219" s="13"/>
      <c r="L219" s="151"/>
      <c r="M219" s="152"/>
      <c r="N219" s="152"/>
      <c r="O219" s="152"/>
      <c r="P219" s="152"/>
      <c r="Q219" s="152"/>
      <c r="R219" s="152"/>
      <c r="S219" s="152"/>
      <c r="T219" s="152"/>
    </row>
    <row r="220" spans="1:20" ht="16.5" hidden="1" thickBot="1">
      <c r="A220" s="45"/>
      <c r="B220" s="11" t="s">
        <v>17</v>
      </c>
      <c r="C220" s="16">
        <f>D220+E220+F220+G220+H220+I220+J220</f>
        <v>1243.4999999999998</v>
      </c>
      <c r="D220" s="16">
        <v>164.4</v>
      </c>
      <c r="E220" s="16">
        <v>172.6</v>
      </c>
      <c r="F220" s="16">
        <v>181.3</v>
      </c>
      <c r="G220" s="16">
        <f aca="true" t="shared" si="75" ref="G220:J221">F220</f>
        <v>181.3</v>
      </c>
      <c r="H220" s="16">
        <f t="shared" si="75"/>
        <v>181.3</v>
      </c>
      <c r="I220" s="16">
        <f t="shared" si="75"/>
        <v>181.3</v>
      </c>
      <c r="J220" s="16">
        <f t="shared" si="75"/>
        <v>181.3</v>
      </c>
      <c r="K220" s="13"/>
      <c r="L220" s="151"/>
      <c r="M220" s="152"/>
      <c r="N220" s="152"/>
      <c r="O220" s="152"/>
      <c r="P220" s="152"/>
      <c r="Q220" s="152"/>
      <c r="R220" s="152"/>
      <c r="S220" s="152"/>
      <c r="T220" s="152"/>
    </row>
    <row r="221" spans="1:20" ht="48" hidden="1" thickBot="1">
      <c r="A221" s="45"/>
      <c r="B221" s="11" t="s">
        <v>45</v>
      </c>
      <c r="C221" s="16">
        <f>D221+E221+F221+G221+H221+I221+J221</f>
        <v>956.0999999999999</v>
      </c>
      <c r="D221" s="16">
        <v>126.4</v>
      </c>
      <c r="E221" s="16">
        <v>132.7</v>
      </c>
      <c r="F221" s="16">
        <v>139.4</v>
      </c>
      <c r="G221" s="16">
        <f t="shared" si="75"/>
        <v>139.4</v>
      </c>
      <c r="H221" s="16">
        <f t="shared" si="75"/>
        <v>139.4</v>
      </c>
      <c r="I221" s="16">
        <f t="shared" si="75"/>
        <v>139.4</v>
      </c>
      <c r="J221" s="16">
        <f t="shared" si="75"/>
        <v>139.4</v>
      </c>
      <c r="K221" s="13"/>
      <c r="L221" s="151"/>
      <c r="M221" s="152"/>
      <c r="N221" s="152"/>
      <c r="O221" s="152"/>
      <c r="P221" s="152"/>
      <c r="Q221" s="152"/>
      <c r="R221" s="152"/>
      <c r="S221" s="152"/>
      <c r="T221" s="152"/>
    </row>
    <row r="222" spans="1:20" ht="15.75" customHeight="1" hidden="1">
      <c r="A222" s="181"/>
      <c r="B222" s="194" t="s">
        <v>36</v>
      </c>
      <c r="C222" s="195"/>
      <c r="D222" s="195"/>
      <c r="E222" s="195"/>
      <c r="F222" s="195"/>
      <c r="G222" s="195"/>
      <c r="H222" s="195"/>
      <c r="I222" s="195"/>
      <c r="J222" s="195"/>
      <c r="K222" s="196"/>
      <c r="L222" s="151"/>
      <c r="M222" s="152"/>
      <c r="N222" s="152"/>
      <c r="O222" s="152"/>
      <c r="P222" s="152"/>
      <c r="Q222" s="152"/>
      <c r="R222" s="152"/>
      <c r="S222" s="152"/>
      <c r="T222" s="152"/>
    </row>
    <row r="223" spans="1:20" ht="16.5" hidden="1" thickBot="1">
      <c r="A223" s="182"/>
      <c r="B223" s="197" t="s">
        <v>37</v>
      </c>
      <c r="C223" s="198"/>
      <c r="D223" s="198"/>
      <c r="E223" s="198"/>
      <c r="F223" s="198"/>
      <c r="G223" s="198"/>
      <c r="H223" s="198"/>
      <c r="I223" s="198"/>
      <c r="J223" s="198"/>
      <c r="K223" s="199"/>
      <c r="L223" s="151"/>
      <c r="M223" s="152"/>
      <c r="N223" s="152"/>
      <c r="O223" s="152"/>
      <c r="P223" s="152"/>
      <c r="Q223" s="152"/>
      <c r="R223" s="152"/>
      <c r="S223" s="152"/>
      <c r="T223" s="152"/>
    </row>
    <row r="224" spans="1:20" ht="48" hidden="1" thickBot="1">
      <c r="A224" s="45"/>
      <c r="B224" s="11" t="s">
        <v>21</v>
      </c>
      <c r="C224" s="22">
        <f>C225</f>
        <v>55114.799999999996</v>
      </c>
      <c r="D224" s="22">
        <f aca="true" t="shared" si="76" ref="D224:J224">D225</f>
        <v>7654.9</v>
      </c>
      <c r="E224" s="22">
        <f t="shared" si="76"/>
        <v>7791.900000000001</v>
      </c>
      <c r="F224" s="22">
        <f t="shared" si="76"/>
        <v>7933.6</v>
      </c>
      <c r="G224" s="22">
        <f t="shared" si="76"/>
        <v>7933.6</v>
      </c>
      <c r="H224" s="22">
        <f t="shared" si="76"/>
        <v>7933.6</v>
      </c>
      <c r="I224" s="22">
        <f t="shared" si="76"/>
        <v>7933.6</v>
      </c>
      <c r="J224" s="22">
        <f t="shared" si="76"/>
        <v>7933.6</v>
      </c>
      <c r="K224" s="13"/>
      <c r="L224" s="151"/>
      <c r="M224" s="152"/>
      <c r="N224" s="152"/>
      <c r="O224" s="152"/>
      <c r="P224" s="152"/>
      <c r="Q224" s="152"/>
      <c r="R224" s="152"/>
      <c r="S224" s="152"/>
      <c r="T224" s="152"/>
    </row>
    <row r="225" spans="1:20" ht="16.5" hidden="1" thickBot="1">
      <c r="A225" s="45"/>
      <c r="B225" s="11" t="s">
        <v>24</v>
      </c>
      <c r="C225" s="22">
        <f>D225+E225+F225+G225+H225+I225+J225</f>
        <v>55114.799999999996</v>
      </c>
      <c r="D225" s="23">
        <f aca="true" t="shared" si="77" ref="D225:J225">D229+D231+D233</f>
        <v>7654.9</v>
      </c>
      <c r="E225" s="23">
        <f t="shared" si="77"/>
        <v>7791.900000000001</v>
      </c>
      <c r="F225" s="23">
        <f t="shared" si="77"/>
        <v>7933.6</v>
      </c>
      <c r="G225" s="23">
        <f t="shared" si="77"/>
        <v>7933.6</v>
      </c>
      <c r="H225" s="23">
        <f t="shared" si="77"/>
        <v>7933.6</v>
      </c>
      <c r="I225" s="23">
        <f t="shared" si="77"/>
        <v>7933.6</v>
      </c>
      <c r="J225" s="23">
        <f t="shared" si="77"/>
        <v>7933.6</v>
      </c>
      <c r="K225" s="13"/>
      <c r="L225" s="151"/>
      <c r="M225" s="152"/>
      <c r="N225" s="152"/>
      <c r="O225" s="152"/>
      <c r="P225" s="152"/>
      <c r="Q225" s="152"/>
      <c r="R225" s="152"/>
      <c r="S225" s="152"/>
      <c r="T225" s="152"/>
    </row>
    <row r="226" spans="1:20" ht="16.5" hidden="1" thickBot="1">
      <c r="A226" s="45"/>
      <c r="B226" s="11" t="s">
        <v>18</v>
      </c>
      <c r="C226" s="23"/>
      <c r="D226" s="23"/>
      <c r="E226" s="23"/>
      <c r="F226" s="23"/>
      <c r="G226" s="23"/>
      <c r="H226" s="23"/>
      <c r="I226" s="23"/>
      <c r="J226" s="23"/>
      <c r="K226" s="13"/>
      <c r="L226" s="151"/>
      <c r="M226" s="152"/>
      <c r="N226" s="152"/>
      <c r="O226" s="152"/>
      <c r="P226" s="152"/>
      <c r="Q226" s="152"/>
      <c r="R226" s="152"/>
      <c r="S226" s="152"/>
      <c r="T226" s="152"/>
    </row>
    <row r="227" spans="1:20" ht="16.5" hidden="1" thickBot="1">
      <c r="A227" s="45"/>
      <c r="B227" s="11" t="s">
        <v>38</v>
      </c>
      <c r="C227" s="23"/>
      <c r="D227" s="23"/>
      <c r="E227" s="23"/>
      <c r="F227" s="23"/>
      <c r="G227" s="23"/>
      <c r="H227" s="23"/>
      <c r="I227" s="23"/>
      <c r="J227" s="23"/>
      <c r="K227" s="13"/>
      <c r="L227" s="151"/>
      <c r="M227" s="152"/>
      <c r="N227" s="152"/>
      <c r="O227" s="152"/>
      <c r="P227" s="152"/>
      <c r="Q227" s="152"/>
      <c r="R227" s="152"/>
      <c r="S227" s="152"/>
      <c r="T227" s="152"/>
    </row>
    <row r="228" spans="1:20" ht="95.25" hidden="1" thickBot="1">
      <c r="A228" s="45"/>
      <c r="B228" s="11" t="s">
        <v>74</v>
      </c>
      <c r="C228" s="22">
        <f>C229</f>
        <v>54872.700000000004</v>
      </c>
      <c r="D228" s="22">
        <f aca="true" t="shared" si="78" ref="D228:J228">D229</f>
        <v>7622.9</v>
      </c>
      <c r="E228" s="22">
        <f t="shared" si="78"/>
        <v>7758.3</v>
      </c>
      <c r="F228" s="22">
        <f t="shared" si="78"/>
        <v>7898.3</v>
      </c>
      <c r="G228" s="22">
        <f t="shared" si="78"/>
        <v>7898.3</v>
      </c>
      <c r="H228" s="22">
        <f t="shared" si="78"/>
        <v>7898.3</v>
      </c>
      <c r="I228" s="22">
        <f t="shared" si="78"/>
        <v>7898.3</v>
      </c>
      <c r="J228" s="22">
        <f t="shared" si="78"/>
        <v>7898.3</v>
      </c>
      <c r="K228" s="33" t="s">
        <v>81</v>
      </c>
      <c r="L228" s="151"/>
      <c r="M228" s="152"/>
      <c r="N228" s="152"/>
      <c r="O228" s="152"/>
      <c r="P228" s="152"/>
      <c r="Q228" s="152"/>
      <c r="R228" s="152"/>
      <c r="S228" s="152"/>
      <c r="T228" s="152"/>
    </row>
    <row r="229" spans="1:20" ht="16.5" hidden="1" thickBot="1">
      <c r="A229" s="45"/>
      <c r="B229" s="11" t="s">
        <v>17</v>
      </c>
      <c r="C229" s="22">
        <f>D229+E229+F229+G229+H229+I229+J229</f>
        <v>54872.700000000004</v>
      </c>
      <c r="D229" s="23">
        <v>7622.9</v>
      </c>
      <c r="E229" s="23">
        <v>7758.3</v>
      </c>
      <c r="F229" s="23">
        <v>7898.3</v>
      </c>
      <c r="G229" s="23">
        <f>F229</f>
        <v>7898.3</v>
      </c>
      <c r="H229" s="23">
        <f>G229</f>
        <v>7898.3</v>
      </c>
      <c r="I229" s="23">
        <f>H229</f>
        <v>7898.3</v>
      </c>
      <c r="J229" s="23">
        <f>I229</f>
        <v>7898.3</v>
      </c>
      <c r="K229" s="13"/>
      <c r="L229" s="151"/>
      <c r="M229" s="152"/>
      <c r="N229" s="152"/>
      <c r="O229" s="152"/>
      <c r="P229" s="152"/>
      <c r="Q229" s="152"/>
      <c r="R229" s="152"/>
      <c r="S229" s="152"/>
      <c r="T229" s="152"/>
    </row>
    <row r="230" spans="1:27" ht="79.5" hidden="1" thickBot="1">
      <c r="A230" s="45"/>
      <c r="B230" s="11" t="s">
        <v>53</v>
      </c>
      <c r="C230" s="22">
        <f>C231</f>
        <v>242.10000000000002</v>
      </c>
      <c r="D230" s="22">
        <f aca="true" t="shared" si="79" ref="D230:J230">D231</f>
        <v>32</v>
      </c>
      <c r="E230" s="22">
        <f t="shared" si="79"/>
        <v>33.6</v>
      </c>
      <c r="F230" s="22">
        <f t="shared" si="79"/>
        <v>35.3</v>
      </c>
      <c r="G230" s="22">
        <f t="shared" si="79"/>
        <v>35.3</v>
      </c>
      <c r="H230" s="22">
        <f t="shared" si="79"/>
        <v>35.3</v>
      </c>
      <c r="I230" s="22">
        <f t="shared" si="79"/>
        <v>35.3</v>
      </c>
      <c r="J230" s="22">
        <f t="shared" si="79"/>
        <v>35.3</v>
      </c>
      <c r="K230" s="34">
        <v>58</v>
      </c>
      <c r="L230" s="23"/>
      <c r="M230" s="23"/>
      <c r="N230" s="23"/>
      <c r="O230" s="23"/>
      <c r="P230" s="23"/>
      <c r="Q230" s="23"/>
      <c r="R230" s="13"/>
      <c r="S230" s="151"/>
      <c r="T230" s="152"/>
      <c r="U230" s="152"/>
      <c r="V230" s="152"/>
      <c r="W230" s="152"/>
      <c r="X230" s="152"/>
      <c r="Y230" s="152"/>
      <c r="Z230" s="152"/>
      <c r="AA230" s="152"/>
    </row>
    <row r="231" spans="1:20" ht="16.5" hidden="1" thickBot="1">
      <c r="A231" s="45"/>
      <c r="B231" s="11" t="s">
        <v>38</v>
      </c>
      <c r="C231" s="22">
        <f>D231+E231+F231+G231+H231+I231+J231</f>
        <v>242.10000000000002</v>
      </c>
      <c r="D231" s="23">
        <v>32</v>
      </c>
      <c r="E231" s="23">
        <v>33.6</v>
      </c>
      <c r="F231" s="23">
        <v>35.3</v>
      </c>
      <c r="G231" s="23">
        <f>F231</f>
        <v>35.3</v>
      </c>
      <c r="H231" s="23">
        <f>G231</f>
        <v>35.3</v>
      </c>
      <c r="I231" s="23">
        <f>H231</f>
        <v>35.3</v>
      </c>
      <c r="J231" s="23">
        <f>I231</f>
        <v>35.3</v>
      </c>
      <c r="K231" s="13"/>
      <c r="L231" s="151"/>
      <c r="M231" s="152"/>
      <c r="N231" s="152"/>
      <c r="O231" s="152"/>
      <c r="P231" s="152"/>
      <c r="Q231" s="152"/>
      <c r="R231" s="152"/>
      <c r="S231" s="152"/>
      <c r="T231" s="152"/>
    </row>
    <row r="232" spans="1:20" ht="63.75" hidden="1" thickBot="1">
      <c r="A232" s="45"/>
      <c r="B232" s="11" t="s">
        <v>54</v>
      </c>
      <c r="C232" s="22">
        <f>C233</f>
        <v>0</v>
      </c>
      <c r="D232" s="22">
        <f aca="true" t="shared" si="80" ref="D232:J232">D233</f>
        <v>0</v>
      </c>
      <c r="E232" s="22">
        <f t="shared" si="80"/>
        <v>0</v>
      </c>
      <c r="F232" s="22">
        <f t="shared" si="80"/>
        <v>0</v>
      </c>
      <c r="G232" s="22">
        <f t="shared" si="80"/>
        <v>0</v>
      </c>
      <c r="H232" s="22">
        <f t="shared" si="80"/>
        <v>0</v>
      </c>
      <c r="I232" s="22">
        <f t="shared" si="80"/>
        <v>0</v>
      </c>
      <c r="J232" s="22">
        <f t="shared" si="80"/>
        <v>0</v>
      </c>
      <c r="K232" s="13"/>
      <c r="L232" s="151"/>
      <c r="M232" s="183"/>
      <c r="N232" s="183"/>
      <c r="O232" s="183"/>
      <c r="P232" s="183"/>
      <c r="Q232" s="183"/>
      <c r="R232" s="183"/>
      <c r="S232" s="183"/>
      <c r="T232" s="183"/>
    </row>
    <row r="233" spans="1:20" ht="16.5" hidden="1" thickBot="1">
      <c r="A233" s="45"/>
      <c r="B233" s="11" t="s">
        <v>17</v>
      </c>
      <c r="C233" s="22">
        <f>D233+E233+F233+G233+H233+I233+J233</f>
        <v>0</v>
      </c>
      <c r="D233" s="23"/>
      <c r="E233" s="23"/>
      <c r="F233" s="23"/>
      <c r="G233" s="23"/>
      <c r="H233" s="23"/>
      <c r="I233" s="23"/>
      <c r="J233" s="23"/>
      <c r="K233" s="13"/>
      <c r="L233" s="151"/>
      <c r="M233" s="183"/>
      <c r="N233" s="183"/>
      <c r="O233" s="183"/>
      <c r="P233" s="183"/>
      <c r="Q233" s="183"/>
      <c r="R233" s="183"/>
      <c r="S233" s="183"/>
      <c r="T233" s="183"/>
    </row>
    <row r="234" ht="15.75" hidden="1">
      <c r="A234" s="7"/>
    </row>
    <row r="235" ht="15" hidden="1"/>
    <row r="236" ht="15" hidden="1"/>
  </sheetData>
  <sheetProtection/>
  <mergeCells count="341">
    <mergeCell ref="A1:K1"/>
    <mergeCell ref="A2:K2"/>
    <mergeCell ref="B5:B9"/>
    <mergeCell ref="C5:J8"/>
    <mergeCell ref="L10:T10"/>
    <mergeCell ref="L11:T11"/>
    <mergeCell ref="L12:T12"/>
    <mergeCell ref="L13:T13"/>
    <mergeCell ref="L14:T14"/>
    <mergeCell ref="L15:T15"/>
    <mergeCell ref="L16:T16"/>
    <mergeCell ref="L17:T17"/>
    <mergeCell ref="L18:T18"/>
    <mergeCell ref="L19:T19"/>
    <mergeCell ref="B21:K21"/>
    <mergeCell ref="L21:T21"/>
    <mergeCell ref="L22:T22"/>
    <mergeCell ref="L23:T23"/>
    <mergeCell ref="L24:T24"/>
    <mergeCell ref="L25:T25"/>
    <mergeCell ref="L26:T26"/>
    <mergeCell ref="L27:T27"/>
    <mergeCell ref="L28:T28"/>
    <mergeCell ref="L29:T29"/>
    <mergeCell ref="L30:T30"/>
    <mergeCell ref="L31:T31"/>
    <mergeCell ref="L32:T32"/>
    <mergeCell ref="L33:T33"/>
    <mergeCell ref="L34:T34"/>
    <mergeCell ref="L35:T35"/>
    <mergeCell ref="L36:T36"/>
    <mergeCell ref="L37:T37"/>
    <mergeCell ref="L38:T38"/>
    <mergeCell ref="L39:T39"/>
    <mergeCell ref="L40:T40"/>
    <mergeCell ref="L41:T41"/>
    <mergeCell ref="A42:A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T43"/>
    <mergeCell ref="L44:T44"/>
    <mergeCell ref="L45:T45"/>
    <mergeCell ref="A46:A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T47"/>
    <mergeCell ref="L48:T48"/>
    <mergeCell ref="L49:T49"/>
    <mergeCell ref="L50:T50"/>
    <mergeCell ref="L51:T51"/>
    <mergeCell ref="A52:A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T53"/>
    <mergeCell ref="L54:T54"/>
    <mergeCell ref="L55:T55"/>
    <mergeCell ref="L56:T56"/>
    <mergeCell ref="L57:T57"/>
    <mergeCell ref="L59:T59"/>
    <mergeCell ref="L60:T60"/>
    <mergeCell ref="L61:T61"/>
    <mergeCell ref="L62:T62"/>
    <mergeCell ref="L63:T63"/>
    <mergeCell ref="B64:K64"/>
    <mergeCell ref="L64:T64"/>
    <mergeCell ref="L65:T65"/>
    <mergeCell ref="L66:T66"/>
    <mergeCell ref="L67:T67"/>
    <mergeCell ref="L68:T68"/>
    <mergeCell ref="L69:T69"/>
    <mergeCell ref="L70:T70"/>
    <mergeCell ref="L71:T71"/>
    <mergeCell ref="L72:T72"/>
    <mergeCell ref="L73:T73"/>
    <mergeCell ref="L74:T74"/>
    <mergeCell ref="L75:T75"/>
    <mergeCell ref="L76:T76"/>
    <mergeCell ref="L77:T77"/>
    <mergeCell ref="L78:T78"/>
    <mergeCell ref="L79:T79"/>
    <mergeCell ref="L80:T80"/>
    <mergeCell ref="L81:T81"/>
    <mergeCell ref="L82:T82"/>
    <mergeCell ref="L83:T83"/>
    <mergeCell ref="L84:T84"/>
    <mergeCell ref="L85:T85"/>
    <mergeCell ref="L86:T86"/>
    <mergeCell ref="L87:T87"/>
    <mergeCell ref="L88:T88"/>
    <mergeCell ref="L89:T89"/>
    <mergeCell ref="L90:T90"/>
    <mergeCell ref="L91:T91"/>
    <mergeCell ref="L92:T92"/>
    <mergeCell ref="L93:T93"/>
    <mergeCell ref="L94:T94"/>
    <mergeCell ref="L95:T95"/>
    <mergeCell ref="L96:T96"/>
    <mergeCell ref="L97:T97"/>
    <mergeCell ref="L98:T98"/>
    <mergeCell ref="L99:T99"/>
    <mergeCell ref="L100:T100"/>
    <mergeCell ref="L101:T101"/>
    <mergeCell ref="L102:T102"/>
    <mergeCell ref="L103:T103"/>
    <mergeCell ref="L104:T104"/>
    <mergeCell ref="L105:T105"/>
    <mergeCell ref="L106:T106"/>
    <mergeCell ref="A107:A108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L107:T108"/>
    <mergeCell ref="L109:T109"/>
    <mergeCell ref="L110:T110"/>
    <mergeCell ref="A111:A112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K111:K112"/>
    <mergeCell ref="L111:T112"/>
    <mergeCell ref="L113:T113"/>
    <mergeCell ref="L114:T114"/>
    <mergeCell ref="L115:T115"/>
    <mergeCell ref="L116:T116"/>
    <mergeCell ref="A117:A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T118"/>
    <mergeCell ref="L119:T119"/>
    <mergeCell ref="L120:T120"/>
    <mergeCell ref="L121:T121"/>
    <mergeCell ref="L122:T122"/>
    <mergeCell ref="A123:A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T124"/>
    <mergeCell ref="L125:T125"/>
    <mergeCell ref="L126:T126"/>
    <mergeCell ref="L127:T127"/>
    <mergeCell ref="L128:T128"/>
    <mergeCell ref="A129:A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L129:T130"/>
    <mergeCell ref="L131:T131"/>
    <mergeCell ref="L132:T132"/>
    <mergeCell ref="L133:T133"/>
    <mergeCell ref="L134:T134"/>
    <mergeCell ref="L135:T135"/>
    <mergeCell ref="L136:T136"/>
    <mergeCell ref="L137:T137"/>
    <mergeCell ref="L138:T138"/>
    <mergeCell ref="L139:T139"/>
    <mergeCell ref="B140:K140"/>
    <mergeCell ref="L140:T140"/>
    <mergeCell ref="L141:T141"/>
    <mergeCell ref="L142:T142"/>
    <mergeCell ref="L143:T143"/>
    <mergeCell ref="L144:T144"/>
    <mergeCell ref="L145:T145"/>
    <mergeCell ref="L146:T146"/>
    <mergeCell ref="L147:T147"/>
    <mergeCell ref="L148:T148"/>
    <mergeCell ref="L149:T149"/>
    <mergeCell ref="L150:T150"/>
    <mergeCell ref="L151:T151"/>
    <mergeCell ref="L152:T152"/>
    <mergeCell ref="L153:T153"/>
    <mergeCell ref="A154:A155"/>
    <mergeCell ref="C154:C155"/>
    <mergeCell ref="D154:D155"/>
    <mergeCell ref="E154:E155"/>
    <mergeCell ref="F154:F155"/>
    <mergeCell ref="G154:G155"/>
    <mergeCell ref="H154:H155"/>
    <mergeCell ref="I154:I155"/>
    <mergeCell ref="J154:J155"/>
    <mergeCell ref="K154:K155"/>
    <mergeCell ref="L154:T155"/>
    <mergeCell ref="L156:T156"/>
    <mergeCell ref="L157:T157"/>
    <mergeCell ref="L158:T158"/>
    <mergeCell ref="L159:T159"/>
    <mergeCell ref="L160:T160"/>
    <mergeCell ref="A161:A162"/>
    <mergeCell ref="C161:C162"/>
    <mergeCell ref="D161:D162"/>
    <mergeCell ref="E161:E162"/>
    <mergeCell ref="F161:F162"/>
    <mergeCell ref="G161:G162"/>
    <mergeCell ref="H161:H162"/>
    <mergeCell ref="I161:I162"/>
    <mergeCell ref="J161:J162"/>
    <mergeCell ref="K161:K162"/>
    <mergeCell ref="L161:T162"/>
    <mergeCell ref="L163:T163"/>
    <mergeCell ref="L164:T164"/>
    <mergeCell ref="L165:T165"/>
    <mergeCell ref="L166:T166"/>
    <mergeCell ref="L167:T167"/>
    <mergeCell ref="L168:T168"/>
    <mergeCell ref="L169:T169"/>
    <mergeCell ref="L170:T170"/>
    <mergeCell ref="L171:T171"/>
    <mergeCell ref="B173:K173"/>
    <mergeCell ref="L173:T173"/>
    <mergeCell ref="L174:T174"/>
    <mergeCell ref="L175:T175"/>
    <mergeCell ref="L176:T176"/>
    <mergeCell ref="L177:T177"/>
    <mergeCell ref="L178:T178"/>
    <mergeCell ref="L179:T179"/>
    <mergeCell ref="L180:T180"/>
    <mergeCell ref="L181:T181"/>
    <mergeCell ref="A182:A183"/>
    <mergeCell ref="C182:C183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T183"/>
    <mergeCell ref="L184:T184"/>
    <mergeCell ref="L185:T185"/>
    <mergeCell ref="L186:T186"/>
    <mergeCell ref="L187:T187"/>
    <mergeCell ref="L188:T188"/>
    <mergeCell ref="L189:T189"/>
    <mergeCell ref="L190:T190"/>
    <mergeCell ref="L191:T191"/>
    <mergeCell ref="L192:T192"/>
    <mergeCell ref="A193:A194"/>
    <mergeCell ref="C193:C194"/>
    <mergeCell ref="D193:D194"/>
    <mergeCell ref="E193:E194"/>
    <mergeCell ref="F193:F194"/>
    <mergeCell ref="G193:G194"/>
    <mergeCell ref="H193:H194"/>
    <mergeCell ref="I193:I194"/>
    <mergeCell ref="J193:J194"/>
    <mergeCell ref="K193:K194"/>
    <mergeCell ref="L193:T194"/>
    <mergeCell ref="L195:T195"/>
    <mergeCell ref="L196:T196"/>
    <mergeCell ref="L197:T197"/>
    <mergeCell ref="L198:T198"/>
    <mergeCell ref="L199:T199"/>
    <mergeCell ref="L200:T200"/>
    <mergeCell ref="L201:T201"/>
    <mergeCell ref="L203:T203"/>
    <mergeCell ref="L204:T204"/>
    <mergeCell ref="L205:T205"/>
    <mergeCell ref="L206:T206"/>
    <mergeCell ref="B207:K207"/>
    <mergeCell ref="L207:T207"/>
    <mergeCell ref="L208:T208"/>
    <mergeCell ref="L209:T209"/>
    <mergeCell ref="L210:T210"/>
    <mergeCell ref="L211:T211"/>
    <mergeCell ref="L212:T212"/>
    <mergeCell ref="L213:T213"/>
    <mergeCell ref="L214:T214"/>
    <mergeCell ref="L215:T215"/>
    <mergeCell ref="L216:T216"/>
    <mergeCell ref="L217:T217"/>
    <mergeCell ref="L218:T218"/>
    <mergeCell ref="L219:T219"/>
    <mergeCell ref="L220:T220"/>
    <mergeCell ref="S230:AA230"/>
    <mergeCell ref="L221:T221"/>
    <mergeCell ref="A222:A223"/>
    <mergeCell ref="B222:K222"/>
    <mergeCell ref="L222:T223"/>
    <mergeCell ref="B223:K223"/>
    <mergeCell ref="L224:T224"/>
    <mergeCell ref="L231:T231"/>
    <mergeCell ref="L232:T232"/>
    <mergeCell ref="L233:T233"/>
    <mergeCell ref="A58:K58"/>
    <mergeCell ref="J20:K20"/>
    <mergeCell ref="L225:T225"/>
    <mergeCell ref="L226:T226"/>
    <mergeCell ref="L227:T227"/>
    <mergeCell ref="L228:T228"/>
    <mergeCell ref="L229:T2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1" r:id="rId1"/>
  <rowBreaks count="8" manualBreakCount="8">
    <brk id="57" max="10" man="1"/>
    <brk id="110" max="10" man="1"/>
    <brk id="128" max="10" man="1"/>
    <brk id="139" max="10" man="1"/>
    <brk id="153" max="10" man="1"/>
    <brk id="166" max="10" man="1"/>
    <brk id="206" max="10" man="1"/>
    <brk id="221" max="10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237"/>
  <sheetViews>
    <sheetView zoomScaleSheetLayoutView="70" zoomScalePageLayoutView="0" workbookViewId="0" topLeftCell="A1">
      <selection activeCell="D12" sqref="D12"/>
    </sheetView>
  </sheetViews>
  <sheetFormatPr defaultColWidth="9.140625" defaultRowHeight="15"/>
  <cols>
    <col min="1" max="1" width="6.57421875" style="0" customWidth="1"/>
    <col min="2" max="2" width="28.57421875" style="0" customWidth="1"/>
    <col min="3" max="3" width="10.421875" style="0" customWidth="1"/>
    <col min="4" max="4" width="10.140625" style="0" customWidth="1"/>
    <col min="6" max="7" width="9.28125" style="0" customWidth="1"/>
    <col min="11" max="11" width="31.57421875" style="0" customWidth="1"/>
    <col min="12" max="12" width="12.57421875" style="0" hidden="1" customWidth="1"/>
    <col min="13" max="20" width="9.140625" style="0" hidden="1" customWidth="1"/>
    <col min="21" max="21" width="0" style="0" hidden="1" customWidth="1"/>
  </cols>
  <sheetData>
    <row r="1" spans="10:11" ht="15">
      <c r="J1" s="233" t="s">
        <v>93</v>
      </c>
      <c r="K1" s="234"/>
    </row>
    <row r="2" spans="1:11" ht="15.75">
      <c r="A2" s="174" t="s">
        <v>82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ht="15.75">
      <c r="A3" s="174" t="s">
        <v>83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ht="15.75">
      <c r="A4" s="112"/>
    </row>
    <row r="5" ht="15.75" thickBot="1">
      <c r="A5" s="1"/>
    </row>
    <row r="6" spans="1:11" ht="75.75" customHeight="1">
      <c r="A6" s="107" t="s">
        <v>0</v>
      </c>
      <c r="B6" s="162" t="s">
        <v>2</v>
      </c>
      <c r="C6" s="165" t="s">
        <v>3</v>
      </c>
      <c r="D6" s="166"/>
      <c r="E6" s="166"/>
      <c r="F6" s="166"/>
      <c r="G6" s="166"/>
      <c r="H6" s="166"/>
      <c r="I6" s="166"/>
      <c r="J6" s="167"/>
      <c r="K6" s="109" t="s">
        <v>4</v>
      </c>
    </row>
    <row r="7" spans="1:11" ht="69.75" customHeight="1">
      <c r="A7" s="108" t="s">
        <v>1</v>
      </c>
      <c r="B7" s="163"/>
      <c r="C7" s="168"/>
      <c r="D7" s="169"/>
      <c r="E7" s="169"/>
      <c r="F7" s="169"/>
      <c r="G7" s="169"/>
      <c r="H7" s="169"/>
      <c r="I7" s="169"/>
      <c r="J7" s="170"/>
      <c r="K7" s="110" t="s">
        <v>5</v>
      </c>
    </row>
    <row r="8" spans="1:11" ht="21.75" customHeight="1">
      <c r="A8" s="2"/>
      <c r="B8" s="163"/>
      <c r="C8" s="168"/>
      <c r="D8" s="169"/>
      <c r="E8" s="169"/>
      <c r="F8" s="169"/>
      <c r="G8" s="169"/>
      <c r="H8" s="169"/>
      <c r="I8" s="169"/>
      <c r="J8" s="170"/>
      <c r="K8" s="110" t="s">
        <v>6</v>
      </c>
    </row>
    <row r="9" spans="1:11" ht="16.5" thickBot="1">
      <c r="A9" s="2"/>
      <c r="B9" s="163"/>
      <c r="C9" s="171"/>
      <c r="D9" s="172"/>
      <c r="E9" s="172"/>
      <c r="F9" s="172"/>
      <c r="G9" s="172"/>
      <c r="H9" s="172"/>
      <c r="I9" s="172"/>
      <c r="J9" s="173"/>
      <c r="K9" s="111"/>
    </row>
    <row r="10" spans="1:11" ht="16.5" thickBot="1">
      <c r="A10" s="3"/>
      <c r="B10" s="164"/>
      <c r="C10" s="111" t="s">
        <v>7</v>
      </c>
      <c r="D10" s="111" t="s">
        <v>8</v>
      </c>
      <c r="E10" s="111" t="s">
        <v>9</v>
      </c>
      <c r="F10" s="111" t="s">
        <v>10</v>
      </c>
      <c r="G10" s="111" t="s">
        <v>11</v>
      </c>
      <c r="H10" s="111" t="s">
        <v>12</v>
      </c>
      <c r="I10" s="111" t="s">
        <v>13</v>
      </c>
      <c r="J10" s="111" t="s">
        <v>14</v>
      </c>
      <c r="K10" s="111"/>
    </row>
    <row r="11" spans="1:20" ht="16.5" thickBot="1">
      <c r="A11" s="8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151"/>
      <c r="M11" s="152"/>
      <c r="N11" s="152"/>
      <c r="O11" s="152"/>
      <c r="P11" s="152"/>
      <c r="Q11" s="152"/>
      <c r="R11" s="152"/>
      <c r="S11" s="152"/>
      <c r="T11" s="152"/>
    </row>
    <row r="12" spans="1:20" ht="63.75" thickBot="1">
      <c r="A12" s="10">
        <v>2</v>
      </c>
      <c r="B12" s="11" t="s">
        <v>114</v>
      </c>
      <c r="C12" s="17">
        <f aca="true" t="shared" si="0" ref="C12:J12">C22+C64+C140+C172+C206+C227</f>
        <v>1946167.1</v>
      </c>
      <c r="D12" s="137">
        <f t="shared" si="0"/>
        <v>252246.40000000002</v>
      </c>
      <c r="E12" s="17">
        <f t="shared" si="0"/>
        <v>258803.6</v>
      </c>
      <c r="F12" s="17">
        <f t="shared" si="0"/>
        <v>275810.4</v>
      </c>
      <c r="G12" s="17">
        <f t="shared" si="0"/>
        <v>290344.89999999997</v>
      </c>
      <c r="H12" s="17">
        <f t="shared" si="0"/>
        <v>290344.89999999997</v>
      </c>
      <c r="I12" s="17">
        <f t="shared" si="0"/>
        <v>290344.89999999997</v>
      </c>
      <c r="J12" s="17">
        <f t="shared" si="0"/>
        <v>290344.89999999997</v>
      </c>
      <c r="K12" s="12"/>
      <c r="L12" s="248">
        <f>L22+L64+L172</f>
        <v>806100</v>
      </c>
      <c r="M12" s="249"/>
      <c r="N12" s="249"/>
      <c r="O12" s="249"/>
      <c r="P12" s="249"/>
      <c r="Q12" s="249"/>
      <c r="R12" s="249"/>
      <c r="S12" s="249"/>
      <c r="T12" s="249"/>
    </row>
    <row r="13" spans="1:20" ht="16.5" thickBot="1">
      <c r="A13" s="10">
        <v>3</v>
      </c>
      <c r="B13" s="11" t="s">
        <v>16</v>
      </c>
      <c r="C13" s="18">
        <f aca="true" t="shared" si="1" ref="C13:J13">C23+C67+C141+C173+C207</f>
        <v>992141.7</v>
      </c>
      <c r="D13" s="138">
        <f>D23+D67+D141+D173+D207</f>
        <v>128814.6</v>
      </c>
      <c r="E13" s="18">
        <f t="shared" si="1"/>
        <v>128030.7</v>
      </c>
      <c r="F13" s="18">
        <f t="shared" si="1"/>
        <v>138034.7</v>
      </c>
      <c r="G13" s="18">
        <f t="shared" si="1"/>
        <v>149626.7</v>
      </c>
      <c r="H13" s="18">
        <f t="shared" si="1"/>
        <v>149626.7</v>
      </c>
      <c r="I13" s="18">
        <f t="shared" si="1"/>
        <v>149626.7</v>
      </c>
      <c r="J13" s="18">
        <f t="shared" si="1"/>
        <v>149626.7</v>
      </c>
      <c r="K13" s="12"/>
      <c r="L13" s="151"/>
      <c r="M13" s="152"/>
      <c r="N13" s="152"/>
      <c r="O13" s="152"/>
      <c r="P13" s="152"/>
      <c r="Q13" s="152"/>
      <c r="R13" s="152"/>
      <c r="S13" s="152"/>
      <c r="T13" s="152"/>
    </row>
    <row r="14" spans="1:20" ht="48" thickBot="1">
      <c r="A14" s="10">
        <v>4</v>
      </c>
      <c r="B14" s="11" t="s">
        <v>55</v>
      </c>
      <c r="C14" s="18">
        <f aca="true" t="shared" si="2" ref="C14:J14">C24+C68+C142+C174+C209</f>
        <v>542857.1</v>
      </c>
      <c r="D14" s="138">
        <f t="shared" si="2"/>
        <v>67727.5</v>
      </c>
      <c r="E14" s="18">
        <f t="shared" si="2"/>
        <v>70170.20000000001</v>
      </c>
      <c r="F14" s="18">
        <f t="shared" si="2"/>
        <v>75758.6</v>
      </c>
      <c r="G14" s="18">
        <f t="shared" si="2"/>
        <v>82294.9</v>
      </c>
      <c r="H14" s="18">
        <f t="shared" si="2"/>
        <v>82294.9</v>
      </c>
      <c r="I14" s="18">
        <f t="shared" si="2"/>
        <v>82294.9</v>
      </c>
      <c r="J14" s="18">
        <f t="shared" si="2"/>
        <v>82294.9</v>
      </c>
      <c r="K14" s="12"/>
      <c r="L14" s="151"/>
      <c r="M14" s="152"/>
      <c r="N14" s="152"/>
      <c r="O14" s="152"/>
      <c r="P14" s="152"/>
      <c r="Q14" s="152"/>
      <c r="R14" s="152"/>
      <c r="S14" s="152"/>
      <c r="T14" s="152"/>
    </row>
    <row r="15" spans="1:20" ht="16.5" thickBot="1">
      <c r="A15" s="10">
        <v>5</v>
      </c>
      <c r="B15" s="11" t="s">
        <v>17</v>
      </c>
      <c r="C15" s="17">
        <f aca="true" t="shared" si="3" ref="C15:J16">C25+C69+C143+C175+C209+C228</f>
        <v>954025.4</v>
      </c>
      <c r="D15" s="137">
        <f t="shared" si="3"/>
        <v>123431.7</v>
      </c>
      <c r="E15" s="17">
        <f t="shared" si="3"/>
        <v>130772.90000000001</v>
      </c>
      <c r="F15" s="17">
        <f t="shared" si="3"/>
        <v>137775.7</v>
      </c>
      <c r="G15" s="17">
        <f t="shared" si="3"/>
        <v>140718.19999999998</v>
      </c>
      <c r="H15" s="17">
        <f t="shared" si="3"/>
        <v>140718.19999999998</v>
      </c>
      <c r="I15" s="17">
        <f t="shared" si="3"/>
        <v>140718.19999999998</v>
      </c>
      <c r="J15" s="17">
        <f t="shared" si="3"/>
        <v>140718.19999999998</v>
      </c>
      <c r="K15" s="12"/>
      <c r="L15" s="151"/>
      <c r="M15" s="152"/>
      <c r="N15" s="152"/>
      <c r="O15" s="152"/>
      <c r="P15" s="152"/>
      <c r="Q15" s="152"/>
      <c r="R15" s="152"/>
      <c r="S15" s="152"/>
      <c r="T15" s="152"/>
    </row>
    <row r="16" spans="1:20" ht="48" thickBot="1">
      <c r="A16" s="10">
        <v>6</v>
      </c>
      <c r="B16" s="11" t="s">
        <v>55</v>
      </c>
      <c r="C16" s="17">
        <f t="shared" si="3"/>
        <v>384735.3</v>
      </c>
      <c r="D16" s="137">
        <f t="shared" si="3"/>
        <v>43234.200000000004</v>
      </c>
      <c r="E16" s="17">
        <f t="shared" si="3"/>
        <v>53571.4</v>
      </c>
      <c r="F16" s="17">
        <f t="shared" si="3"/>
        <v>56218.100000000006</v>
      </c>
      <c r="G16" s="17">
        <f t="shared" si="3"/>
        <v>57927.9</v>
      </c>
      <c r="H16" s="17">
        <f t="shared" si="3"/>
        <v>57927.9</v>
      </c>
      <c r="I16" s="17">
        <f t="shared" si="3"/>
        <v>57927.9</v>
      </c>
      <c r="J16" s="17">
        <f t="shared" si="3"/>
        <v>57927.9</v>
      </c>
      <c r="K16" s="12"/>
      <c r="L16" s="151"/>
      <c r="M16" s="152"/>
      <c r="N16" s="152"/>
      <c r="O16" s="152"/>
      <c r="P16" s="152"/>
      <c r="Q16" s="152"/>
      <c r="R16" s="152"/>
      <c r="S16" s="152"/>
      <c r="T16" s="152"/>
    </row>
    <row r="17" spans="1:20" ht="16.5" customHeight="1" hidden="1" thickBot="1">
      <c r="A17" s="10"/>
      <c r="B17" s="11" t="s">
        <v>18</v>
      </c>
      <c r="C17" s="17"/>
      <c r="D17" s="17"/>
      <c r="E17" s="18"/>
      <c r="F17" s="17"/>
      <c r="G17" s="17"/>
      <c r="H17" s="17"/>
      <c r="I17" s="17"/>
      <c r="J17" s="17"/>
      <c r="K17" s="12"/>
      <c r="L17" s="151"/>
      <c r="M17" s="152"/>
      <c r="N17" s="152"/>
      <c r="O17" s="152"/>
      <c r="P17" s="152"/>
      <c r="Q17" s="152"/>
      <c r="R17" s="152"/>
      <c r="S17" s="152"/>
      <c r="T17" s="152"/>
    </row>
    <row r="18" spans="1:20" ht="16.5" customHeight="1" hidden="1" thickBot="1">
      <c r="A18" s="10"/>
      <c r="B18" s="11" t="s">
        <v>16</v>
      </c>
      <c r="C18" s="17"/>
      <c r="D18" s="17"/>
      <c r="E18" s="17"/>
      <c r="F18" s="17"/>
      <c r="G18" s="17"/>
      <c r="H18" s="17"/>
      <c r="I18" s="17"/>
      <c r="J18" s="17"/>
      <c r="K18" s="12"/>
      <c r="L18" s="151"/>
      <c r="M18" s="152"/>
      <c r="N18" s="152"/>
      <c r="O18" s="152"/>
      <c r="P18" s="152"/>
      <c r="Q18" s="152"/>
      <c r="R18" s="152"/>
      <c r="S18" s="152"/>
      <c r="T18" s="152"/>
    </row>
    <row r="19" spans="1:20" ht="16.5" customHeight="1" hidden="1" thickBot="1">
      <c r="A19" s="10"/>
      <c r="B19" s="11" t="s">
        <v>17</v>
      </c>
      <c r="C19" s="17"/>
      <c r="D19" s="17"/>
      <c r="E19" s="17"/>
      <c r="F19" s="17"/>
      <c r="G19" s="17"/>
      <c r="H19" s="17"/>
      <c r="I19" s="17"/>
      <c r="J19" s="17"/>
      <c r="K19" s="12"/>
      <c r="L19" s="151"/>
      <c r="M19" s="152"/>
      <c r="N19" s="152"/>
      <c r="O19" s="152"/>
      <c r="P19" s="152"/>
      <c r="Q19" s="152"/>
      <c r="R19" s="152"/>
      <c r="S19" s="152"/>
      <c r="T19" s="152"/>
    </row>
    <row r="20" spans="1:20" ht="32.25" customHeight="1" hidden="1" thickBot="1">
      <c r="A20" s="10"/>
      <c r="B20" s="11" t="s">
        <v>19</v>
      </c>
      <c r="C20" s="17"/>
      <c r="D20" s="17"/>
      <c r="E20" s="18"/>
      <c r="F20" s="17"/>
      <c r="G20" s="17"/>
      <c r="H20" s="17"/>
      <c r="I20" s="17"/>
      <c r="J20" s="17"/>
      <c r="K20" s="12"/>
      <c r="L20" s="151"/>
      <c r="M20" s="152"/>
      <c r="N20" s="152"/>
      <c r="O20" s="152"/>
      <c r="P20" s="152"/>
      <c r="Q20" s="152"/>
      <c r="R20" s="152"/>
      <c r="S20" s="152"/>
      <c r="T20" s="152"/>
    </row>
    <row r="21" spans="1:20" ht="31.5" customHeight="1" thickBot="1">
      <c r="A21" s="10">
        <v>7</v>
      </c>
      <c r="B21" s="159" t="s">
        <v>20</v>
      </c>
      <c r="C21" s="160"/>
      <c r="D21" s="160"/>
      <c r="E21" s="160"/>
      <c r="F21" s="160"/>
      <c r="G21" s="160"/>
      <c r="H21" s="160"/>
      <c r="I21" s="160"/>
      <c r="J21" s="160"/>
      <c r="K21" s="161"/>
      <c r="L21" s="151"/>
      <c r="M21" s="152"/>
      <c r="N21" s="152"/>
      <c r="O21" s="152"/>
      <c r="P21" s="152"/>
      <c r="Q21" s="152"/>
      <c r="R21" s="152"/>
      <c r="S21" s="152"/>
      <c r="T21" s="152"/>
    </row>
    <row r="22" spans="1:21" ht="60.75" customHeight="1" thickBot="1">
      <c r="A22" s="114">
        <v>8</v>
      </c>
      <c r="B22" s="20" t="s">
        <v>21</v>
      </c>
      <c r="C22" s="19">
        <f>D22+E22+F22+G22+H22+I22+J22</f>
        <v>488455.1</v>
      </c>
      <c r="D22" s="19">
        <f>D23+D25</f>
        <v>56756.5</v>
      </c>
      <c r="E22" s="19">
        <f aca="true" t="shared" si="4" ref="E22:J22">E23+E25</f>
        <v>64878.4</v>
      </c>
      <c r="F22" s="19">
        <f t="shared" si="4"/>
        <v>69333</v>
      </c>
      <c r="G22" s="19">
        <f t="shared" si="4"/>
        <v>74371.8</v>
      </c>
      <c r="H22" s="19">
        <f t="shared" si="4"/>
        <v>74371.8</v>
      </c>
      <c r="I22" s="19">
        <f t="shared" si="4"/>
        <v>74371.8</v>
      </c>
      <c r="J22" s="19">
        <f t="shared" si="4"/>
        <v>74371.8</v>
      </c>
      <c r="K22" s="89"/>
      <c r="L22" s="151">
        <f>L31+L36+L39+L46</f>
        <v>-94805.3600000001</v>
      </c>
      <c r="M22" s="152"/>
      <c r="N22" s="152"/>
      <c r="O22" s="152"/>
      <c r="P22" s="152"/>
      <c r="Q22" s="152"/>
      <c r="R22" s="152"/>
      <c r="S22" s="152"/>
      <c r="T22" s="152"/>
      <c r="U22">
        <v>-94.8</v>
      </c>
    </row>
    <row r="23" spans="1:20" ht="16.5" thickBot="1">
      <c r="A23" s="114">
        <v>9</v>
      </c>
      <c r="B23" s="11" t="s">
        <v>16</v>
      </c>
      <c r="C23" s="19">
        <f>D23+E23+F23+G23+H23+I23+J23</f>
        <v>227705</v>
      </c>
      <c r="D23" s="16">
        <f aca="true" t="shared" si="5" ref="D23:J24">D32+D48+D54+D59+D37</f>
        <v>27439</v>
      </c>
      <c r="E23" s="16">
        <f t="shared" si="5"/>
        <v>28968</v>
      </c>
      <c r="F23" s="16">
        <f t="shared" si="5"/>
        <v>31686</v>
      </c>
      <c r="G23" s="16">
        <f t="shared" si="5"/>
        <v>34903</v>
      </c>
      <c r="H23" s="16">
        <f t="shared" si="5"/>
        <v>34903</v>
      </c>
      <c r="I23" s="16">
        <f t="shared" si="5"/>
        <v>34903</v>
      </c>
      <c r="J23" s="16">
        <f t="shared" si="5"/>
        <v>34903</v>
      </c>
      <c r="K23" s="89"/>
      <c r="L23" s="151"/>
      <c r="M23" s="152"/>
      <c r="N23" s="152"/>
      <c r="O23" s="152"/>
      <c r="P23" s="152"/>
      <c r="Q23" s="152"/>
      <c r="R23" s="152"/>
      <c r="S23" s="152"/>
      <c r="T23" s="152"/>
    </row>
    <row r="24" spans="1:20" ht="48" thickBot="1">
      <c r="A24" s="114">
        <v>10</v>
      </c>
      <c r="B24" s="11" t="s">
        <v>39</v>
      </c>
      <c r="C24" s="19">
        <f>D24+E24+F24+G24+H24+I24+J24</f>
        <v>217022.99999999997</v>
      </c>
      <c r="D24" s="16">
        <f t="shared" si="5"/>
        <v>26199.8</v>
      </c>
      <c r="E24" s="16">
        <f t="shared" si="5"/>
        <v>27627.3</v>
      </c>
      <c r="F24" s="16">
        <f t="shared" si="5"/>
        <v>30186.7</v>
      </c>
      <c r="G24" s="16">
        <f t="shared" si="5"/>
        <v>33252.299999999996</v>
      </c>
      <c r="H24" s="16">
        <f t="shared" si="5"/>
        <v>33252.299999999996</v>
      </c>
      <c r="I24" s="16">
        <f t="shared" si="5"/>
        <v>33252.299999999996</v>
      </c>
      <c r="J24" s="16">
        <f t="shared" si="5"/>
        <v>33252.299999999996</v>
      </c>
      <c r="K24" s="89"/>
      <c r="L24" s="151"/>
      <c r="M24" s="152"/>
      <c r="N24" s="152"/>
      <c r="O24" s="152"/>
      <c r="P24" s="152"/>
      <c r="Q24" s="152"/>
      <c r="R24" s="152"/>
      <c r="S24" s="152"/>
      <c r="T24" s="152"/>
    </row>
    <row r="25" spans="1:20" ht="16.5" thickBot="1">
      <c r="A25" s="114">
        <v>11</v>
      </c>
      <c r="B25" s="11" t="s">
        <v>17</v>
      </c>
      <c r="C25" s="19">
        <f>D25+E25+F25+G25+H25+I25+J25</f>
        <v>260750.09999999998</v>
      </c>
      <c r="D25" s="52">
        <f>D34+D40+D44+D50+D56+D61</f>
        <v>29317.5</v>
      </c>
      <c r="E25" s="16">
        <f aca="true" t="shared" si="6" ref="E25:J26">E34+E40+E44+E50+E56+E61</f>
        <v>35910.4</v>
      </c>
      <c r="F25" s="16">
        <f t="shared" si="6"/>
        <v>37647</v>
      </c>
      <c r="G25" s="16">
        <f t="shared" si="6"/>
        <v>39468.8</v>
      </c>
      <c r="H25" s="16">
        <f t="shared" si="6"/>
        <v>39468.8</v>
      </c>
      <c r="I25" s="16">
        <f t="shared" si="6"/>
        <v>39468.8</v>
      </c>
      <c r="J25" s="16">
        <f t="shared" si="6"/>
        <v>39468.8</v>
      </c>
      <c r="K25" s="89"/>
      <c r="L25" s="151"/>
      <c r="M25" s="152"/>
      <c r="N25" s="152"/>
      <c r="O25" s="152"/>
      <c r="P25" s="152"/>
      <c r="Q25" s="152"/>
      <c r="R25" s="152"/>
      <c r="S25" s="152"/>
      <c r="T25" s="152"/>
    </row>
    <row r="26" spans="1:20" ht="48" thickBot="1">
      <c r="A26" s="114">
        <v>12</v>
      </c>
      <c r="B26" s="11" t="s">
        <v>39</v>
      </c>
      <c r="C26" s="19">
        <f>D26+E26+F26+G26+H26+I26+J26</f>
        <v>244130.8</v>
      </c>
      <c r="D26" s="52">
        <f>D35+D41+D45+D51+D57+D62-0.1</f>
        <v>27010.4</v>
      </c>
      <c r="E26" s="16">
        <f t="shared" si="6"/>
        <v>33609.9</v>
      </c>
      <c r="F26" s="16">
        <f t="shared" si="6"/>
        <v>35290.5</v>
      </c>
      <c r="G26" s="16">
        <f t="shared" si="6"/>
        <v>37055</v>
      </c>
      <c r="H26" s="16">
        <f t="shared" si="6"/>
        <v>37055</v>
      </c>
      <c r="I26" s="16">
        <f t="shared" si="6"/>
        <v>37055</v>
      </c>
      <c r="J26" s="16">
        <f t="shared" si="6"/>
        <v>37055</v>
      </c>
      <c r="K26" s="89"/>
      <c r="L26" s="151"/>
      <c r="M26" s="152"/>
      <c r="N26" s="152"/>
      <c r="O26" s="152"/>
      <c r="P26" s="152"/>
      <c r="Q26" s="152"/>
      <c r="R26" s="152"/>
      <c r="S26" s="152"/>
      <c r="T26" s="152"/>
    </row>
    <row r="27" spans="1:20" ht="16.5" customHeight="1" hidden="1" thickBot="1">
      <c r="A27" s="114"/>
      <c r="B27" s="11" t="s">
        <v>18</v>
      </c>
      <c r="C27" s="16"/>
      <c r="D27" s="16"/>
      <c r="E27" s="16"/>
      <c r="F27" s="16"/>
      <c r="G27" s="16"/>
      <c r="H27" s="16"/>
      <c r="I27" s="16"/>
      <c r="J27" s="16"/>
      <c r="K27" s="89"/>
      <c r="L27" s="151"/>
      <c r="M27" s="152"/>
      <c r="N27" s="152"/>
      <c r="O27" s="152"/>
      <c r="P27" s="152"/>
      <c r="Q27" s="152"/>
      <c r="R27" s="152"/>
      <c r="S27" s="152"/>
      <c r="T27" s="152"/>
    </row>
    <row r="28" spans="1:20" ht="16.5" customHeight="1" hidden="1" thickBot="1">
      <c r="A28" s="114"/>
      <c r="B28" s="11" t="s">
        <v>16</v>
      </c>
      <c r="C28" s="16"/>
      <c r="D28" s="16"/>
      <c r="E28" s="16"/>
      <c r="F28" s="16"/>
      <c r="G28" s="16"/>
      <c r="H28" s="16"/>
      <c r="I28" s="16"/>
      <c r="J28" s="16"/>
      <c r="K28" s="89"/>
      <c r="L28" s="151"/>
      <c r="M28" s="152"/>
      <c r="N28" s="152"/>
      <c r="O28" s="152"/>
      <c r="P28" s="152"/>
      <c r="Q28" s="152"/>
      <c r="R28" s="152"/>
      <c r="S28" s="152"/>
      <c r="T28" s="152"/>
    </row>
    <row r="29" spans="1:20" ht="16.5" customHeight="1" hidden="1" thickBot="1">
      <c r="A29" s="114"/>
      <c r="B29" s="11" t="s">
        <v>17</v>
      </c>
      <c r="C29" s="16"/>
      <c r="D29" s="16"/>
      <c r="E29" s="16"/>
      <c r="F29" s="16"/>
      <c r="G29" s="16"/>
      <c r="H29" s="16"/>
      <c r="I29" s="16"/>
      <c r="J29" s="16"/>
      <c r="K29" s="89"/>
      <c r="L29" s="151"/>
      <c r="M29" s="152"/>
      <c r="N29" s="152"/>
      <c r="O29" s="152"/>
      <c r="P29" s="152"/>
      <c r="Q29" s="152"/>
      <c r="R29" s="152"/>
      <c r="S29" s="152"/>
      <c r="T29" s="152"/>
    </row>
    <row r="30" spans="1:20" ht="36.75" customHeight="1" hidden="1" thickBot="1">
      <c r="A30" s="114"/>
      <c r="B30" s="11" t="s">
        <v>19</v>
      </c>
      <c r="C30" s="16"/>
      <c r="D30" s="16"/>
      <c r="E30" s="16"/>
      <c r="F30" s="16"/>
      <c r="G30" s="16"/>
      <c r="H30" s="16"/>
      <c r="I30" s="16"/>
      <c r="J30" s="16"/>
      <c r="K30" s="89"/>
      <c r="L30" s="151"/>
      <c r="M30" s="152"/>
      <c r="N30" s="152"/>
      <c r="O30" s="152"/>
      <c r="P30" s="152"/>
      <c r="Q30" s="152"/>
      <c r="R30" s="152"/>
      <c r="S30" s="152"/>
      <c r="T30" s="152"/>
    </row>
    <row r="31" spans="1:20" ht="222" customHeight="1" thickBot="1">
      <c r="A31" s="114">
        <v>13</v>
      </c>
      <c r="B31" s="11" t="s">
        <v>46</v>
      </c>
      <c r="C31" s="19">
        <f>C32+C34</f>
        <v>223102.2</v>
      </c>
      <c r="D31" s="19">
        <f aca="true" t="shared" si="7" ref="D31:J31">D32+D34</f>
        <v>26875</v>
      </c>
      <c r="E31" s="19">
        <f t="shared" si="7"/>
        <v>28383.6</v>
      </c>
      <c r="F31" s="19">
        <f t="shared" si="7"/>
        <v>31046.8</v>
      </c>
      <c r="G31" s="19">
        <f t="shared" si="7"/>
        <v>34199.2</v>
      </c>
      <c r="H31" s="19">
        <f t="shared" si="7"/>
        <v>34199.2</v>
      </c>
      <c r="I31" s="19">
        <f t="shared" si="7"/>
        <v>34199.2</v>
      </c>
      <c r="J31" s="19">
        <f t="shared" si="7"/>
        <v>34199.2</v>
      </c>
      <c r="K31" s="89" t="s">
        <v>100</v>
      </c>
      <c r="L31" s="151"/>
      <c r="M31" s="152"/>
      <c r="N31" s="152"/>
      <c r="O31" s="152"/>
      <c r="P31" s="152"/>
      <c r="Q31" s="152"/>
      <c r="R31" s="152"/>
      <c r="S31" s="152"/>
      <c r="T31" s="152"/>
    </row>
    <row r="32" spans="1:20" ht="16.5" thickBot="1">
      <c r="A32" s="114">
        <v>14</v>
      </c>
      <c r="B32" s="11" t="s">
        <v>16</v>
      </c>
      <c r="C32" s="19">
        <f>D32+E32+F32+G32+H32+I32+J32</f>
        <v>223102.2</v>
      </c>
      <c r="D32" s="16">
        <v>26875</v>
      </c>
      <c r="E32" s="16">
        <v>28383.6</v>
      </c>
      <c r="F32" s="16">
        <v>31046.8</v>
      </c>
      <c r="G32" s="16">
        <v>34199.2</v>
      </c>
      <c r="H32" s="16">
        <f aca="true" t="shared" si="8" ref="H32:J33">G32</f>
        <v>34199.2</v>
      </c>
      <c r="I32" s="16">
        <f t="shared" si="8"/>
        <v>34199.2</v>
      </c>
      <c r="J32" s="16">
        <f t="shared" si="8"/>
        <v>34199.2</v>
      </c>
      <c r="K32" s="89"/>
      <c r="L32" s="151"/>
      <c r="M32" s="152"/>
      <c r="N32" s="152"/>
      <c r="O32" s="152"/>
      <c r="P32" s="152"/>
      <c r="Q32" s="152"/>
      <c r="R32" s="152"/>
      <c r="S32" s="152"/>
      <c r="T32" s="152"/>
    </row>
    <row r="33" spans="1:20" ht="48" thickBot="1">
      <c r="A33" s="114">
        <v>15</v>
      </c>
      <c r="B33" s="11" t="s">
        <v>39</v>
      </c>
      <c r="C33" s="19">
        <f>D33+E33+F33+G33+H33+I33+J33</f>
        <v>212567.6</v>
      </c>
      <c r="D33" s="16">
        <v>25653.6</v>
      </c>
      <c r="E33" s="16">
        <v>27061.6</v>
      </c>
      <c r="F33" s="16">
        <v>29568</v>
      </c>
      <c r="G33" s="16">
        <v>32571.1</v>
      </c>
      <c r="H33" s="16">
        <f t="shared" si="8"/>
        <v>32571.1</v>
      </c>
      <c r="I33" s="16">
        <f t="shared" si="8"/>
        <v>32571.1</v>
      </c>
      <c r="J33" s="16">
        <f t="shared" si="8"/>
        <v>32571.1</v>
      </c>
      <c r="K33" s="89"/>
      <c r="L33" s="151"/>
      <c r="M33" s="152"/>
      <c r="N33" s="152"/>
      <c r="O33" s="152"/>
      <c r="P33" s="152"/>
      <c r="Q33" s="152"/>
      <c r="R33" s="152"/>
      <c r="S33" s="152"/>
      <c r="T33" s="152"/>
    </row>
    <row r="34" spans="1:20" ht="16.5" customHeight="1" hidden="1" thickBot="1">
      <c r="A34" s="114"/>
      <c r="B34" s="11" t="s">
        <v>17</v>
      </c>
      <c r="C34" s="19">
        <f>D34+E34+F34+G34+H34+I34+J34</f>
        <v>0</v>
      </c>
      <c r="D34" s="16"/>
      <c r="E34" s="16"/>
      <c r="F34" s="16"/>
      <c r="G34" s="16"/>
      <c r="H34" s="16"/>
      <c r="I34" s="16"/>
      <c r="J34" s="16"/>
      <c r="K34" s="89"/>
      <c r="L34" s="151"/>
      <c r="M34" s="152"/>
      <c r="N34" s="152"/>
      <c r="O34" s="152"/>
      <c r="P34" s="152"/>
      <c r="Q34" s="152"/>
      <c r="R34" s="152"/>
      <c r="S34" s="152"/>
      <c r="T34" s="152"/>
    </row>
    <row r="35" spans="1:20" ht="48" customHeight="1" hidden="1" thickBot="1">
      <c r="A35" s="114"/>
      <c r="B35" s="11" t="s">
        <v>39</v>
      </c>
      <c r="C35" s="19">
        <f>D35+E35+F35+G35+H35+I35+J35</f>
        <v>0</v>
      </c>
      <c r="D35" s="16"/>
      <c r="E35" s="16"/>
      <c r="F35" s="16"/>
      <c r="G35" s="16"/>
      <c r="H35" s="16"/>
      <c r="I35" s="16"/>
      <c r="J35" s="16"/>
      <c r="K35" s="89"/>
      <c r="L35" s="151"/>
      <c r="M35" s="152"/>
      <c r="N35" s="152"/>
      <c r="O35" s="152"/>
      <c r="P35" s="152"/>
      <c r="Q35" s="152"/>
      <c r="R35" s="152"/>
      <c r="S35" s="152"/>
      <c r="T35" s="152"/>
    </row>
    <row r="36" spans="1:20" ht="259.5" customHeight="1" thickBot="1">
      <c r="A36" s="114">
        <v>16</v>
      </c>
      <c r="B36" s="11" t="s">
        <v>47</v>
      </c>
      <c r="C36" s="19">
        <f>C37</f>
        <v>4602.8</v>
      </c>
      <c r="D36" s="19">
        <f aca="true" t="shared" si="9" ref="D36:J36">D37</f>
        <v>564</v>
      </c>
      <c r="E36" s="19">
        <f t="shared" si="9"/>
        <v>584.4</v>
      </c>
      <c r="F36" s="19">
        <f t="shared" si="9"/>
        <v>639.2</v>
      </c>
      <c r="G36" s="19">
        <f t="shared" si="9"/>
        <v>703.8</v>
      </c>
      <c r="H36" s="19">
        <f t="shared" si="9"/>
        <v>703.8</v>
      </c>
      <c r="I36" s="19">
        <f t="shared" si="9"/>
        <v>703.8</v>
      </c>
      <c r="J36" s="19">
        <f t="shared" si="9"/>
        <v>703.8</v>
      </c>
      <c r="K36" s="89" t="s">
        <v>101</v>
      </c>
      <c r="L36" s="151"/>
      <c r="M36" s="152"/>
      <c r="N36" s="152"/>
      <c r="O36" s="152"/>
      <c r="P36" s="152"/>
      <c r="Q36" s="152"/>
      <c r="R36" s="152"/>
      <c r="S36" s="152"/>
      <c r="T36" s="152"/>
    </row>
    <row r="37" spans="1:20" ht="16.5" thickBot="1">
      <c r="A37" s="114">
        <v>17</v>
      </c>
      <c r="B37" s="11" t="s">
        <v>16</v>
      </c>
      <c r="C37" s="19">
        <f>D37+E37+F37+G37+H37+I37+J37</f>
        <v>4602.8</v>
      </c>
      <c r="D37" s="16">
        <v>564</v>
      </c>
      <c r="E37" s="16">
        <v>584.4</v>
      </c>
      <c r="F37" s="16">
        <v>639.2</v>
      </c>
      <c r="G37" s="16">
        <v>703.8</v>
      </c>
      <c r="H37" s="16">
        <f aca="true" t="shared" si="10" ref="H37:J38">G37</f>
        <v>703.8</v>
      </c>
      <c r="I37" s="16">
        <f t="shared" si="10"/>
        <v>703.8</v>
      </c>
      <c r="J37" s="16">
        <f t="shared" si="10"/>
        <v>703.8</v>
      </c>
      <c r="K37" s="89"/>
      <c r="L37" s="151"/>
      <c r="M37" s="152"/>
      <c r="N37" s="152"/>
      <c r="O37" s="152"/>
      <c r="P37" s="152"/>
      <c r="Q37" s="152"/>
      <c r="R37" s="152"/>
      <c r="S37" s="152"/>
      <c r="T37" s="152"/>
    </row>
    <row r="38" spans="1:20" ht="48" thickBot="1">
      <c r="A38" s="114">
        <v>18</v>
      </c>
      <c r="B38" s="11" t="s">
        <v>45</v>
      </c>
      <c r="C38" s="19">
        <f>D38+E38+F38+G38+H38+I38+J38</f>
        <v>4455.4</v>
      </c>
      <c r="D38" s="16">
        <v>546.2</v>
      </c>
      <c r="E38" s="16">
        <v>565.7</v>
      </c>
      <c r="F38" s="16">
        <v>618.7</v>
      </c>
      <c r="G38" s="16">
        <v>681.2</v>
      </c>
      <c r="H38" s="16">
        <f t="shared" si="10"/>
        <v>681.2</v>
      </c>
      <c r="I38" s="16">
        <f t="shared" si="10"/>
        <v>681.2</v>
      </c>
      <c r="J38" s="16">
        <f t="shared" si="10"/>
        <v>681.2</v>
      </c>
      <c r="K38" s="89"/>
      <c r="L38" s="151"/>
      <c r="M38" s="152"/>
      <c r="N38" s="152"/>
      <c r="O38" s="152"/>
      <c r="P38" s="152"/>
      <c r="Q38" s="152"/>
      <c r="R38" s="152"/>
      <c r="S38" s="152"/>
      <c r="T38" s="152"/>
    </row>
    <row r="39" spans="1:21" ht="174" thickBot="1">
      <c r="A39" s="114">
        <v>19</v>
      </c>
      <c r="B39" s="88" t="s">
        <v>48</v>
      </c>
      <c r="C39" s="19">
        <f>C40</f>
        <v>259177.8</v>
      </c>
      <c r="D39" s="19">
        <f aca="true" t="shared" si="11" ref="D39:J39">D40</f>
        <v>27745.2</v>
      </c>
      <c r="E39" s="19">
        <f t="shared" si="11"/>
        <v>35910.4</v>
      </c>
      <c r="F39" s="19">
        <f t="shared" si="11"/>
        <v>37647</v>
      </c>
      <c r="G39" s="19">
        <f t="shared" si="11"/>
        <v>39468.8</v>
      </c>
      <c r="H39" s="19">
        <f t="shared" si="11"/>
        <v>39468.8</v>
      </c>
      <c r="I39" s="19">
        <f t="shared" si="11"/>
        <v>39468.8</v>
      </c>
      <c r="J39" s="19">
        <f t="shared" si="11"/>
        <v>39468.8</v>
      </c>
      <c r="K39" s="89" t="s">
        <v>101</v>
      </c>
      <c r="L39" s="117">
        <f>L40+L41</f>
        <v>230156</v>
      </c>
      <c r="U39">
        <v>230.2</v>
      </c>
    </row>
    <row r="40" spans="1:21" ht="16.5" thickBot="1">
      <c r="A40" s="114">
        <v>20</v>
      </c>
      <c r="B40" s="11" t="s">
        <v>17</v>
      </c>
      <c r="C40" s="19">
        <f>D40+E40+F40+G40+H40+I40+J40</f>
        <v>259177.8</v>
      </c>
      <c r="D40" s="16">
        <f>D41+2364.3+U40-0.1-89.2</f>
        <v>27745.2</v>
      </c>
      <c r="E40" s="16">
        <v>35910.4</v>
      </c>
      <c r="F40" s="16">
        <v>37647</v>
      </c>
      <c r="G40" s="16">
        <v>39468.8</v>
      </c>
      <c r="H40" s="16">
        <f aca="true" t="shared" si="12" ref="H40:J41">G40</f>
        <v>39468.8</v>
      </c>
      <c r="I40" s="16">
        <f t="shared" si="12"/>
        <v>39468.8</v>
      </c>
      <c r="J40" s="16">
        <f t="shared" si="12"/>
        <v>39468.8</v>
      </c>
      <c r="K40" s="89"/>
      <c r="L40" s="235">
        <f>32000</f>
        <v>32000</v>
      </c>
      <c r="M40" s="236"/>
      <c r="N40" s="236"/>
      <c r="O40" s="236"/>
      <c r="P40" s="236"/>
      <c r="Q40" s="236"/>
      <c r="R40" s="236"/>
      <c r="S40" s="236"/>
      <c r="T40" s="236"/>
      <c r="U40">
        <v>32</v>
      </c>
    </row>
    <row r="41" spans="1:21" ht="48" thickBot="1">
      <c r="A41" s="114">
        <v>21</v>
      </c>
      <c r="B41" s="11" t="s">
        <v>39</v>
      </c>
      <c r="C41" s="19">
        <f>D41+E41+F41+G41+H41+I41+J41</f>
        <v>242558.6</v>
      </c>
      <c r="D41" s="16">
        <f>25146.4+U41+9.5+84.1</f>
        <v>25438.2</v>
      </c>
      <c r="E41" s="16">
        <v>33609.9</v>
      </c>
      <c r="F41" s="16">
        <v>35290.5</v>
      </c>
      <c r="G41" s="16">
        <v>37055</v>
      </c>
      <c r="H41" s="16">
        <f t="shared" si="12"/>
        <v>37055</v>
      </c>
      <c r="I41" s="16">
        <f t="shared" si="12"/>
        <v>37055</v>
      </c>
      <c r="J41" s="16">
        <f t="shared" si="12"/>
        <v>37055</v>
      </c>
      <c r="K41" s="89"/>
      <c r="L41" s="235">
        <f>24731+173425</f>
        <v>198156</v>
      </c>
      <c r="M41" s="236"/>
      <c r="N41" s="236"/>
      <c r="O41" s="236"/>
      <c r="P41" s="236"/>
      <c r="Q41" s="236"/>
      <c r="R41" s="236"/>
      <c r="S41" s="236"/>
      <c r="T41" s="236"/>
      <c r="U41">
        <v>198.2</v>
      </c>
    </row>
    <row r="42" spans="1:20" ht="15.75">
      <c r="A42" s="113">
        <v>22</v>
      </c>
      <c r="B42" s="15" t="s">
        <v>30</v>
      </c>
      <c r="C42" s="177">
        <f>C44</f>
        <v>0</v>
      </c>
      <c r="D42" s="177">
        <f aca="true" t="shared" si="13" ref="D42:J42">D44</f>
        <v>0</v>
      </c>
      <c r="E42" s="177">
        <f t="shared" si="13"/>
        <v>0</v>
      </c>
      <c r="F42" s="177">
        <f t="shared" si="13"/>
        <v>0</v>
      </c>
      <c r="G42" s="177">
        <f t="shared" si="13"/>
        <v>0</v>
      </c>
      <c r="H42" s="177">
        <f t="shared" si="13"/>
        <v>0</v>
      </c>
      <c r="I42" s="177">
        <f t="shared" si="13"/>
        <v>0</v>
      </c>
      <c r="J42" s="177">
        <f t="shared" si="13"/>
        <v>0</v>
      </c>
      <c r="K42" s="179">
        <v>7.8</v>
      </c>
      <c r="L42" s="151"/>
      <c r="M42" s="152"/>
      <c r="N42" s="152"/>
      <c r="O42" s="152"/>
      <c r="P42" s="152"/>
      <c r="Q42" s="152"/>
      <c r="R42" s="152"/>
      <c r="S42" s="152"/>
      <c r="T42" s="152"/>
    </row>
    <row r="43" spans="1:20" ht="95.25" thickBot="1">
      <c r="A43" s="114">
        <v>23</v>
      </c>
      <c r="B43" s="11" t="s">
        <v>62</v>
      </c>
      <c r="C43" s="178"/>
      <c r="D43" s="178"/>
      <c r="E43" s="178"/>
      <c r="F43" s="178"/>
      <c r="G43" s="178"/>
      <c r="H43" s="178"/>
      <c r="I43" s="178"/>
      <c r="J43" s="178"/>
      <c r="K43" s="180"/>
      <c r="L43" s="151"/>
      <c r="M43" s="152"/>
      <c r="N43" s="152"/>
      <c r="O43" s="152"/>
      <c r="P43" s="152"/>
      <c r="Q43" s="152"/>
      <c r="R43" s="152"/>
      <c r="S43" s="152"/>
      <c r="T43" s="152"/>
    </row>
    <row r="44" spans="1:20" ht="16.5" thickBot="1">
      <c r="A44" s="114">
        <v>24</v>
      </c>
      <c r="B44" s="11" t="s">
        <v>17</v>
      </c>
      <c r="C44" s="19">
        <f>D44+E44+F44+G44+H44+I44+J44</f>
        <v>0</v>
      </c>
      <c r="D44" s="16"/>
      <c r="E44" s="16"/>
      <c r="F44" s="16"/>
      <c r="G44" s="16"/>
      <c r="H44" s="16"/>
      <c r="I44" s="16"/>
      <c r="J44" s="16"/>
      <c r="K44" s="89"/>
      <c r="L44" s="151"/>
      <c r="M44" s="152"/>
      <c r="N44" s="152"/>
      <c r="O44" s="152"/>
      <c r="P44" s="152"/>
      <c r="Q44" s="152"/>
      <c r="R44" s="152"/>
      <c r="S44" s="152"/>
      <c r="T44" s="152"/>
    </row>
    <row r="45" spans="1:20" ht="48" thickBot="1">
      <c r="A45" s="114">
        <v>25</v>
      </c>
      <c r="B45" s="11" t="s">
        <v>39</v>
      </c>
      <c r="C45" s="19">
        <f>D45+E45+F45+G45+H45+I45+J45</f>
        <v>0</v>
      </c>
      <c r="D45" s="16"/>
      <c r="E45" s="16"/>
      <c r="F45" s="16"/>
      <c r="G45" s="16"/>
      <c r="H45" s="16"/>
      <c r="I45" s="16"/>
      <c r="J45" s="16"/>
      <c r="K45" s="89"/>
      <c r="L45" s="151"/>
      <c r="M45" s="152"/>
      <c r="N45" s="152"/>
      <c r="O45" s="152"/>
      <c r="P45" s="152"/>
      <c r="Q45" s="152"/>
      <c r="R45" s="152"/>
      <c r="S45" s="152"/>
      <c r="T45" s="152"/>
    </row>
    <row r="46" spans="1:20" ht="15.75">
      <c r="A46" s="181">
        <v>26</v>
      </c>
      <c r="B46" s="15" t="s">
        <v>22</v>
      </c>
      <c r="C46" s="177">
        <f>C48+C50</f>
        <v>1572.3</v>
      </c>
      <c r="D46" s="177">
        <f aca="true" t="shared" si="14" ref="D46:J46">D48+D50</f>
        <v>1572.3</v>
      </c>
      <c r="E46" s="177">
        <f t="shared" si="14"/>
        <v>0</v>
      </c>
      <c r="F46" s="177">
        <f t="shared" si="14"/>
        <v>0</v>
      </c>
      <c r="G46" s="177">
        <f t="shared" si="14"/>
        <v>0</v>
      </c>
      <c r="H46" s="177">
        <f t="shared" si="14"/>
        <v>0</v>
      </c>
      <c r="I46" s="177">
        <f t="shared" si="14"/>
        <v>0</v>
      </c>
      <c r="J46" s="177">
        <f t="shared" si="14"/>
        <v>0</v>
      </c>
      <c r="K46" s="179" t="s">
        <v>102</v>
      </c>
      <c r="L46" s="247">
        <f>L51</f>
        <v>-324961.3600000001</v>
      </c>
      <c r="M46" s="238"/>
      <c r="N46" s="238"/>
      <c r="O46" s="238"/>
      <c r="P46" s="238"/>
      <c r="Q46" s="238"/>
      <c r="R46" s="238"/>
      <c r="S46" s="238"/>
      <c r="T46" s="238"/>
    </row>
    <row r="47" spans="1:21" ht="111.75" customHeight="1" thickBot="1">
      <c r="A47" s="182"/>
      <c r="B47" s="11" t="s">
        <v>69</v>
      </c>
      <c r="C47" s="178"/>
      <c r="D47" s="178"/>
      <c r="E47" s="178"/>
      <c r="F47" s="178"/>
      <c r="G47" s="178"/>
      <c r="H47" s="178"/>
      <c r="I47" s="178"/>
      <c r="J47" s="178"/>
      <c r="K47" s="180"/>
      <c r="L47" s="237"/>
      <c r="M47" s="238"/>
      <c r="N47" s="238"/>
      <c r="O47" s="238"/>
      <c r="P47" s="238"/>
      <c r="Q47" s="238"/>
      <c r="R47" s="238"/>
      <c r="S47" s="238"/>
      <c r="T47" s="238"/>
      <c r="U47">
        <v>-325</v>
      </c>
    </row>
    <row r="48" spans="1:20" ht="16.5" thickBot="1">
      <c r="A48" s="114">
        <v>27</v>
      </c>
      <c r="B48" s="11" t="s">
        <v>16</v>
      </c>
      <c r="C48" s="19">
        <f>D48+E48+F48+G48+H48+I48+J48</f>
        <v>0</v>
      </c>
      <c r="D48" s="16"/>
      <c r="E48" s="16"/>
      <c r="F48" s="16"/>
      <c r="G48" s="16"/>
      <c r="H48" s="16"/>
      <c r="I48" s="16"/>
      <c r="J48" s="16"/>
      <c r="K48" s="89"/>
      <c r="L48" s="151"/>
      <c r="M48" s="152"/>
      <c r="N48" s="152"/>
      <c r="O48" s="152"/>
      <c r="P48" s="152"/>
      <c r="Q48" s="152"/>
      <c r="R48" s="152"/>
      <c r="S48" s="152"/>
      <c r="T48" s="152"/>
    </row>
    <row r="49" spans="1:20" ht="48" thickBot="1">
      <c r="A49" s="114">
        <v>28</v>
      </c>
      <c r="B49" s="11" t="s">
        <v>39</v>
      </c>
      <c r="C49" s="19">
        <f>D49+E49+F49+G49+H49+I49+J49</f>
        <v>0</v>
      </c>
      <c r="D49" s="16"/>
      <c r="E49" s="16"/>
      <c r="F49" s="16"/>
      <c r="G49" s="16"/>
      <c r="H49" s="16"/>
      <c r="I49" s="16"/>
      <c r="J49" s="16"/>
      <c r="K49" s="89"/>
      <c r="L49" s="151"/>
      <c r="M49" s="152"/>
      <c r="N49" s="152"/>
      <c r="O49" s="152"/>
      <c r="P49" s="152"/>
      <c r="Q49" s="152"/>
      <c r="R49" s="152"/>
      <c r="S49" s="152"/>
      <c r="T49" s="152"/>
    </row>
    <row r="50" spans="1:21" ht="16.5" thickBot="1">
      <c r="A50" s="114">
        <v>29</v>
      </c>
      <c r="B50" s="11" t="s">
        <v>17</v>
      </c>
      <c r="C50" s="19">
        <f>D50+E50+F50+G50+H50+I50+J50</f>
        <v>1572.3</v>
      </c>
      <c r="D50" s="16">
        <f>D51</f>
        <v>1572.3</v>
      </c>
      <c r="E50" s="16">
        <v>0</v>
      </c>
      <c r="F50" s="16">
        <v>0</v>
      </c>
      <c r="G50" s="16">
        <v>0</v>
      </c>
      <c r="H50" s="16">
        <f>H51</f>
        <v>0</v>
      </c>
      <c r="I50" s="16">
        <f>I51</f>
        <v>0</v>
      </c>
      <c r="J50" s="16">
        <f>J51</f>
        <v>0</v>
      </c>
      <c r="K50" s="89"/>
      <c r="L50" s="235">
        <v>-324961.36</v>
      </c>
      <c r="M50" s="236"/>
      <c r="N50" s="236"/>
      <c r="O50" s="236"/>
      <c r="P50" s="236"/>
      <c r="Q50" s="236"/>
      <c r="R50" s="236"/>
      <c r="S50" s="236"/>
      <c r="T50" s="236"/>
      <c r="U50">
        <v>-325</v>
      </c>
    </row>
    <row r="51" spans="1:21" ht="48" thickBot="1">
      <c r="A51" s="114">
        <v>30</v>
      </c>
      <c r="B51" s="11" t="s">
        <v>39</v>
      </c>
      <c r="C51" s="19">
        <f>D51+E51+F51+G51+H51+I51+J51</f>
        <v>1572.3</v>
      </c>
      <c r="D51" s="16">
        <f>2300+U51+53.6-456.3</f>
        <v>1572.3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89"/>
      <c r="L51" s="245">
        <f>-2300000+1447638.64+527400</f>
        <v>-324961.3600000001</v>
      </c>
      <c r="M51" s="246"/>
      <c r="N51" s="246"/>
      <c r="O51" s="246"/>
      <c r="P51" s="246"/>
      <c r="Q51" s="246"/>
      <c r="R51" s="246"/>
      <c r="S51" s="246"/>
      <c r="T51" s="246"/>
      <c r="U51" s="118">
        <v>-325</v>
      </c>
    </row>
    <row r="52" spans="1:20" ht="16.5" customHeight="1" hidden="1" thickBot="1">
      <c r="A52" s="181"/>
      <c r="B52" s="51" t="s">
        <v>44</v>
      </c>
      <c r="C52" s="153">
        <f>C54+C56</f>
        <v>0</v>
      </c>
      <c r="D52" s="153">
        <f aca="true" t="shared" si="15" ref="D52:J52">D54+D56</f>
        <v>0</v>
      </c>
      <c r="E52" s="153">
        <f t="shared" si="15"/>
        <v>0</v>
      </c>
      <c r="F52" s="153">
        <f t="shared" si="15"/>
        <v>0</v>
      </c>
      <c r="G52" s="153">
        <f t="shared" si="15"/>
        <v>0</v>
      </c>
      <c r="H52" s="153">
        <f t="shared" si="15"/>
        <v>0</v>
      </c>
      <c r="I52" s="153">
        <f t="shared" si="15"/>
        <v>0</v>
      </c>
      <c r="J52" s="153">
        <f t="shared" si="15"/>
        <v>0</v>
      </c>
      <c r="K52" s="89">
        <v>12.13</v>
      </c>
      <c r="L52" s="151"/>
      <c r="M52" s="152"/>
      <c r="N52" s="152"/>
      <c r="O52" s="152"/>
      <c r="P52" s="152"/>
      <c r="Q52" s="152"/>
      <c r="R52" s="152"/>
      <c r="S52" s="152"/>
      <c r="T52" s="152"/>
    </row>
    <row r="53" spans="1:20" ht="118.5" customHeight="1" hidden="1" thickBot="1">
      <c r="A53" s="182"/>
      <c r="B53" s="24" t="s">
        <v>63</v>
      </c>
      <c r="C53" s="154"/>
      <c r="D53" s="154"/>
      <c r="E53" s="154"/>
      <c r="F53" s="154"/>
      <c r="G53" s="154"/>
      <c r="H53" s="154"/>
      <c r="I53" s="154"/>
      <c r="J53" s="154"/>
      <c r="K53" s="89"/>
      <c r="L53" s="151"/>
      <c r="M53" s="152"/>
      <c r="N53" s="152"/>
      <c r="O53" s="152"/>
      <c r="P53" s="152"/>
      <c r="Q53" s="152"/>
      <c r="R53" s="152"/>
      <c r="S53" s="152"/>
      <c r="T53" s="152"/>
    </row>
    <row r="54" spans="1:20" ht="16.5" customHeight="1" hidden="1" thickBot="1">
      <c r="A54" s="114"/>
      <c r="B54" s="24" t="s">
        <v>16</v>
      </c>
      <c r="C54" s="49">
        <f>D54+E54+F54+G54+H54+I54+J54</f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89"/>
      <c r="L54" s="151"/>
      <c r="M54" s="152"/>
      <c r="N54" s="152"/>
      <c r="O54" s="152"/>
      <c r="P54" s="152"/>
      <c r="Q54" s="152"/>
      <c r="R54" s="152"/>
      <c r="S54" s="152"/>
      <c r="T54" s="152"/>
    </row>
    <row r="55" spans="1:20" ht="48" customHeight="1" hidden="1" thickBot="1">
      <c r="A55" s="114"/>
      <c r="B55" s="24" t="s">
        <v>39</v>
      </c>
      <c r="C55" s="49">
        <f>D55+E55+F55+G55+H55+I55+J55</f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89"/>
      <c r="L55" s="151"/>
      <c r="M55" s="152"/>
      <c r="N55" s="152"/>
      <c r="O55" s="152"/>
      <c r="P55" s="152"/>
      <c r="Q55" s="152"/>
      <c r="R55" s="152"/>
      <c r="S55" s="152"/>
      <c r="T55" s="152"/>
    </row>
    <row r="56" spans="1:20" ht="16.5" customHeight="1" hidden="1" thickBot="1">
      <c r="A56" s="114"/>
      <c r="B56" s="24" t="s">
        <v>17</v>
      </c>
      <c r="C56" s="49">
        <f>D56+E56+F56+G56+H56+I56+J56</f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89"/>
      <c r="L56" s="151"/>
      <c r="M56" s="152"/>
      <c r="N56" s="152"/>
      <c r="O56" s="152"/>
      <c r="P56" s="152"/>
      <c r="Q56" s="152"/>
      <c r="R56" s="152"/>
      <c r="S56" s="152"/>
      <c r="T56" s="152"/>
    </row>
    <row r="57" spans="1:20" ht="48" customHeight="1" hidden="1" thickBot="1">
      <c r="A57" s="114"/>
      <c r="B57" s="24" t="s">
        <v>39</v>
      </c>
      <c r="C57" s="49">
        <f>D57+E57+F57+G57+H57+I57+J57</f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50"/>
      <c r="L57" s="151"/>
      <c r="M57" s="152"/>
      <c r="N57" s="152"/>
      <c r="O57" s="152"/>
      <c r="P57" s="152"/>
      <c r="Q57" s="152"/>
      <c r="R57" s="152"/>
      <c r="S57" s="152"/>
      <c r="T57" s="152"/>
    </row>
    <row r="58" spans="1:20" ht="111" thickBot="1">
      <c r="A58" s="114">
        <v>31</v>
      </c>
      <c r="B58" s="88" t="s">
        <v>103</v>
      </c>
      <c r="C58" s="19">
        <f>C59+C61</f>
        <v>0</v>
      </c>
      <c r="D58" s="19">
        <f aca="true" t="shared" si="16" ref="D58:J58">D59+D61</f>
        <v>0</v>
      </c>
      <c r="E58" s="19">
        <f t="shared" si="16"/>
        <v>0</v>
      </c>
      <c r="F58" s="19">
        <f t="shared" si="16"/>
        <v>0</v>
      </c>
      <c r="G58" s="19">
        <f t="shared" si="16"/>
        <v>0</v>
      </c>
      <c r="H58" s="19">
        <f t="shared" si="16"/>
        <v>0</v>
      </c>
      <c r="I58" s="19">
        <f t="shared" si="16"/>
        <v>0</v>
      </c>
      <c r="J58" s="19">
        <f t="shared" si="16"/>
        <v>0</v>
      </c>
      <c r="K58" s="13">
        <v>12.13</v>
      </c>
      <c r="L58" s="151"/>
      <c r="M58" s="152"/>
      <c r="N58" s="152"/>
      <c r="O58" s="152"/>
      <c r="P58" s="152"/>
      <c r="Q58" s="152"/>
      <c r="R58" s="152"/>
      <c r="S58" s="152"/>
      <c r="T58" s="152"/>
    </row>
    <row r="59" spans="1:20" ht="16.5" thickBot="1">
      <c r="A59" s="114">
        <v>32</v>
      </c>
      <c r="B59" s="11" t="s">
        <v>16</v>
      </c>
      <c r="C59" s="19">
        <f>D59+E59+F59+G59+H59+I59+J59</f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3"/>
      <c r="L59" s="151"/>
      <c r="M59" s="152"/>
      <c r="N59" s="152"/>
      <c r="O59" s="152"/>
      <c r="P59" s="152"/>
      <c r="Q59" s="152"/>
      <c r="R59" s="152"/>
      <c r="S59" s="152"/>
      <c r="T59" s="152"/>
    </row>
    <row r="60" spans="1:20" ht="48" thickBot="1">
      <c r="A60" s="114">
        <v>33</v>
      </c>
      <c r="B60" s="11" t="s">
        <v>39</v>
      </c>
      <c r="C60" s="19">
        <f>D60+E60+F60+G60+H60+I60+J60</f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3"/>
      <c r="L60" s="151"/>
      <c r="M60" s="152"/>
      <c r="N60" s="152"/>
      <c r="O60" s="152"/>
      <c r="P60" s="152"/>
      <c r="Q60" s="152"/>
      <c r="R60" s="152"/>
      <c r="S60" s="152"/>
      <c r="T60" s="152"/>
    </row>
    <row r="61" spans="1:20" ht="16.5" thickBot="1">
      <c r="A61" s="114">
        <v>34</v>
      </c>
      <c r="B61" s="11" t="s">
        <v>17</v>
      </c>
      <c r="C61" s="19">
        <f>D61+E61+F61+G61+H61+I61+J61</f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3"/>
      <c r="L61" s="151"/>
      <c r="M61" s="152"/>
      <c r="N61" s="152"/>
      <c r="O61" s="152"/>
      <c r="P61" s="152"/>
      <c r="Q61" s="152"/>
      <c r="R61" s="152"/>
      <c r="S61" s="152"/>
      <c r="T61" s="152"/>
    </row>
    <row r="62" spans="1:20" ht="48" thickBot="1">
      <c r="A62" s="114">
        <v>35</v>
      </c>
      <c r="B62" s="11" t="s">
        <v>39</v>
      </c>
      <c r="C62" s="19">
        <f>D62+E62+F62+G62+H62+I62+J62</f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3"/>
      <c r="L62" s="151"/>
      <c r="M62" s="152"/>
      <c r="N62" s="152"/>
      <c r="O62" s="152"/>
      <c r="P62" s="152"/>
      <c r="Q62" s="152"/>
      <c r="R62" s="152"/>
      <c r="S62" s="152"/>
      <c r="T62" s="152"/>
    </row>
    <row r="63" spans="1:20" ht="31.5" customHeight="1" thickBot="1">
      <c r="A63" s="14">
        <v>36</v>
      </c>
      <c r="B63" s="159" t="s">
        <v>23</v>
      </c>
      <c r="C63" s="160"/>
      <c r="D63" s="160"/>
      <c r="E63" s="160"/>
      <c r="F63" s="160"/>
      <c r="G63" s="160"/>
      <c r="H63" s="160"/>
      <c r="I63" s="160"/>
      <c r="J63" s="160"/>
      <c r="K63" s="161"/>
      <c r="L63" s="151"/>
      <c r="M63" s="152"/>
      <c r="N63" s="152"/>
      <c r="O63" s="152"/>
      <c r="P63" s="152"/>
      <c r="Q63" s="152"/>
      <c r="R63" s="152"/>
      <c r="S63" s="152"/>
      <c r="T63" s="152"/>
    </row>
    <row r="64" spans="1:21" ht="48" thickBot="1">
      <c r="A64" s="114">
        <v>37</v>
      </c>
      <c r="B64" s="11" t="s">
        <v>21</v>
      </c>
      <c r="C64" s="22">
        <f>C67+C69</f>
        <v>1230760.8</v>
      </c>
      <c r="D64" s="22">
        <f>D67+D69+0.1</f>
        <v>166098.6</v>
      </c>
      <c r="E64" s="22">
        <f aca="true" t="shared" si="17" ref="E64:J64">E67+E69</f>
        <v>161649.8</v>
      </c>
      <c r="F64" s="22">
        <f t="shared" si="17"/>
        <v>173083.7</v>
      </c>
      <c r="G64" s="22">
        <f t="shared" si="17"/>
        <v>182482.2</v>
      </c>
      <c r="H64" s="22">
        <f t="shared" si="17"/>
        <v>182482.2</v>
      </c>
      <c r="I64" s="22">
        <f t="shared" si="17"/>
        <v>182482.2</v>
      </c>
      <c r="J64" s="22">
        <f t="shared" si="17"/>
        <v>182482.2</v>
      </c>
      <c r="K64" s="89"/>
      <c r="L64" s="151">
        <f>L74+L79+L82+L85+L93+L116+L122</f>
        <v>622205.3600000001</v>
      </c>
      <c r="M64" s="152"/>
      <c r="N64" s="152"/>
      <c r="O64" s="152"/>
      <c r="P64" s="152"/>
      <c r="Q64" s="152"/>
      <c r="R64" s="152"/>
      <c r="S64" s="152"/>
      <c r="T64" s="152"/>
      <c r="U64">
        <f>U74+U79+U82+U93+U123+U117</f>
        <v>622.2</v>
      </c>
    </row>
    <row r="65" spans="1:20" ht="16.5" customHeight="1" hidden="1" thickBot="1">
      <c r="A65" s="114"/>
      <c r="B65" s="11" t="s">
        <v>40</v>
      </c>
      <c r="C65" s="22"/>
      <c r="D65" s="23"/>
      <c r="E65" s="23"/>
      <c r="F65" s="23"/>
      <c r="G65" s="23"/>
      <c r="H65" s="23"/>
      <c r="I65" s="23"/>
      <c r="J65" s="23"/>
      <c r="K65" s="89"/>
      <c r="L65" s="151"/>
      <c r="M65" s="152"/>
      <c r="N65" s="152"/>
      <c r="O65" s="152"/>
      <c r="P65" s="152"/>
      <c r="Q65" s="152"/>
      <c r="R65" s="152"/>
      <c r="S65" s="152"/>
      <c r="T65" s="152"/>
    </row>
    <row r="66" spans="1:20" ht="48" customHeight="1" hidden="1" thickBot="1">
      <c r="A66" s="114"/>
      <c r="B66" s="11" t="s">
        <v>39</v>
      </c>
      <c r="C66" s="22"/>
      <c r="D66" s="23"/>
      <c r="E66" s="23"/>
      <c r="F66" s="23"/>
      <c r="G66" s="23"/>
      <c r="H66" s="23"/>
      <c r="I66" s="23"/>
      <c r="J66" s="23"/>
      <c r="K66" s="89"/>
      <c r="L66" s="151"/>
      <c r="M66" s="152"/>
      <c r="N66" s="152"/>
      <c r="O66" s="152"/>
      <c r="P66" s="152"/>
      <c r="Q66" s="152"/>
      <c r="R66" s="152"/>
      <c r="S66" s="152"/>
      <c r="T66" s="152"/>
    </row>
    <row r="67" spans="1:20" ht="16.5" thickBot="1">
      <c r="A67" s="114">
        <v>38</v>
      </c>
      <c r="B67" s="11" t="s">
        <v>16</v>
      </c>
      <c r="C67" s="22">
        <f>D67+E67+F67+G67+H67+I67+J67</f>
        <v>733261</v>
      </c>
      <c r="D67" s="23">
        <f aca="true" t="shared" si="18" ref="D67:J68">D75+D80+D86+D91+D112+D130+D135</f>
        <v>95863</v>
      </c>
      <c r="E67" s="23">
        <f>E75+E80+E86+E91+E112+E130+E135</f>
        <v>94578</v>
      </c>
      <c r="F67" s="23">
        <f t="shared" si="18"/>
        <v>101864</v>
      </c>
      <c r="G67" s="23">
        <f t="shared" si="18"/>
        <v>110239</v>
      </c>
      <c r="H67" s="23">
        <f t="shared" si="18"/>
        <v>110239</v>
      </c>
      <c r="I67" s="23">
        <f t="shared" si="18"/>
        <v>110239</v>
      </c>
      <c r="J67" s="23">
        <f t="shared" si="18"/>
        <v>110239</v>
      </c>
      <c r="K67" s="89"/>
      <c r="L67" s="151"/>
      <c r="M67" s="152"/>
      <c r="N67" s="152"/>
      <c r="O67" s="152"/>
      <c r="P67" s="152"/>
      <c r="Q67" s="152"/>
      <c r="R67" s="152"/>
      <c r="S67" s="152"/>
      <c r="T67" s="152"/>
    </row>
    <row r="68" spans="1:20" ht="48" thickBot="1">
      <c r="A68" s="114">
        <v>39</v>
      </c>
      <c r="B68" s="11" t="s">
        <v>45</v>
      </c>
      <c r="C68" s="19">
        <f aca="true" t="shared" si="19" ref="C68:C73">D68+E68+F68+G68+H68+I68+J68</f>
        <v>304340.80000000005</v>
      </c>
      <c r="D68" s="23">
        <f t="shared" si="18"/>
        <v>38460.90000000001</v>
      </c>
      <c r="E68" s="23">
        <f t="shared" si="18"/>
        <v>39482.600000000006</v>
      </c>
      <c r="F68" s="23">
        <f t="shared" si="18"/>
        <v>42502.9</v>
      </c>
      <c r="G68" s="23">
        <f t="shared" si="18"/>
        <v>45973.6</v>
      </c>
      <c r="H68" s="23">
        <f t="shared" si="18"/>
        <v>45973.6</v>
      </c>
      <c r="I68" s="23">
        <f t="shared" si="18"/>
        <v>45973.6</v>
      </c>
      <c r="J68" s="23">
        <f t="shared" si="18"/>
        <v>45973.6</v>
      </c>
      <c r="K68" s="89"/>
      <c r="L68" s="151"/>
      <c r="M68" s="152"/>
      <c r="N68" s="152"/>
      <c r="O68" s="152"/>
      <c r="P68" s="152"/>
      <c r="Q68" s="152"/>
      <c r="R68" s="152"/>
      <c r="S68" s="152"/>
      <c r="T68" s="152"/>
    </row>
    <row r="69" spans="1:20" ht="16.5" thickBot="1">
      <c r="A69" s="114">
        <v>40</v>
      </c>
      <c r="B69" s="11" t="s">
        <v>17</v>
      </c>
      <c r="C69" s="22">
        <f t="shared" si="19"/>
        <v>497499.80000000005</v>
      </c>
      <c r="D69" s="125">
        <f aca="true" t="shared" si="20" ref="D69:J69">D83+D89+D104+D108+D114+D132+D137</f>
        <v>70235.5</v>
      </c>
      <c r="E69" s="23">
        <f>E83+E89+E104+E108+E114+E132+E137</f>
        <v>67071.8</v>
      </c>
      <c r="F69" s="23">
        <f t="shared" si="20"/>
        <v>71219.70000000001</v>
      </c>
      <c r="G69" s="23">
        <f t="shared" si="20"/>
        <v>72243.20000000001</v>
      </c>
      <c r="H69" s="23">
        <f t="shared" si="20"/>
        <v>72243.20000000001</v>
      </c>
      <c r="I69" s="23">
        <f t="shared" si="20"/>
        <v>72243.20000000001</v>
      </c>
      <c r="J69" s="23">
        <f t="shared" si="20"/>
        <v>72243.20000000001</v>
      </c>
      <c r="K69" s="89"/>
      <c r="L69" s="151"/>
      <c r="M69" s="152"/>
      <c r="N69" s="152"/>
      <c r="O69" s="152"/>
      <c r="P69" s="152"/>
      <c r="Q69" s="152"/>
      <c r="R69" s="152"/>
      <c r="S69" s="152"/>
      <c r="T69" s="152"/>
    </row>
    <row r="70" spans="1:20" ht="16.5" customHeight="1" hidden="1" thickBot="1">
      <c r="A70" s="114"/>
      <c r="B70" s="11" t="s">
        <v>18</v>
      </c>
      <c r="C70" s="22">
        <f t="shared" si="19"/>
        <v>0</v>
      </c>
      <c r="D70" s="125"/>
      <c r="E70" s="23"/>
      <c r="F70" s="23"/>
      <c r="G70" s="23"/>
      <c r="H70" s="23"/>
      <c r="I70" s="23"/>
      <c r="J70" s="23"/>
      <c r="K70" s="89"/>
      <c r="L70" s="151"/>
      <c r="M70" s="152"/>
      <c r="N70" s="152"/>
      <c r="O70" s="152"/>
      <c r="P70" s="152"/>
      <c r="Q70" s="152"/>
      <c r="R70" s="152"/>
      <c r="S70" s="152"/>
      <c r="T70" s="152"/>
    </row>
    <row r="71" spans="1:20" ht="16.5" customHeight="1" hidden="1" thickBot="1">
      <c r="A71" s="114"/>
      <c r="B71" s="11" t="s">
        <v>24</v>
      </c>
      <c r="C71" s="22">
        <f t="shared" si="19"/>
        <v>0</v>
      </c>
      <c r="D71" s="125"/>
      <c r="E71" s="23"/>
      <c r="F71" s="23"/>
      <c r="G71" s="23"/>
      <c r="H71" s="23"/>
      <c r="I71" s="23"/>
      <c r="J71" s="23"/>
      <c r="K71" s="89"/>
      <c r="L71" s="151"/>
      <c r="M71" s="152"/>
      <c r="N71" s="152"/>
      <c r="O71" s="152"/>
      <c r="P71" s="152"/>
      <c r="Q71" s="152"/>
      <c r="R71" s="152"/>
      <c r="S71" s="152"/>
      <c r="T71" s="152"/>
    </row>
    <row r="72" spans="1:20" ht="48" customHeight="1" hidden="1" thickBot="1">
      <c r="A72" s="114"/>
      <c r="B72" s="11" t="s">
        <v>39</v>
      </c>
      <c r="C72" s="22">
        <f t="shared" si="19"/>
        <v>0</v>
      </c>
      <c r="D72" s="125"/>
      <c r="E72" s="23"/>
      <c r="F72" s="23"/>
      <c r="G72" s="23"/>
      <c r="H72" s="23"/>
      <c r="I72" s="23"/>
      <c r="J72" s="23"/>
      <c r="K72" s="89"/>
      <c r="L72" s="151"/>
      <c r="M72" s="152"/>
      <c r="N72" s="152"/>
      <c r="O72" s="152"/>
      <c r="P72" s="152"/>
      <c r="Q72" s="152"/>
      <c r="R72" s="152"/>
      <c r="S72" s="152"/>
      <c r="T72" s="152"/>
    </row>
    <row r="73" spans="1:20" ht="48" thickBot="1">
      <c r="A73" s="114">
        <v>41</v>
      </c>
      <c r="B73" s="11" t="s">
        <v>45</v>
      </c>
      <c r="C73" s="22">
        <f t="shared" si="19"/>
        <v>168725.8</v>
      </c>
      <c r="D73" s="125">
        <f aca="true" t="shared" si="21" ref="D73:J73">D84+D90+D105+D109+D115+E133+E138</f>
        <v>23828.5</v>
      </c>
      <c r="E73" s="23">
        <f t="shared" si="21"/>
        <v>22313.8</v>
      </c>
      <c r="F73" s="23">
        <f t="shared" si="21"/>
        <v>24179.5</v>
      </c>
      <c r="G73" s="23">
        <f t="shared" si="21"/>
        <v>24601</v>
      </c>
      <c r="H73" s="23">
        <f t="shared" si="21"/>
        <v>24601</v>
      </c>
      <c r="I73" s="23">
        <f t="shared" si="21"/>
        <v>24601</v>
      </c>
      <c r="J73" s="23">
        <f t="shared" si="21"/>
        <v>24601</v>
      </c>
      <c r="K73" s="89"/>
      <c r="L73" s="151"/>
      <c r="M73" s="152"/>
      <c r="N73" s="152"/>
      <c r="O73" s="152"/>
      <c r="P73" s="152"/>
      <c r="Q73" s="152"/>
      <c r="R73" s="152"/>
      <c r="S73" s="152"/>
      <c r="T73" s="152"/>
    </row>
    <row r="74" spans="1:20" ht="174" thickBot="1">
      <c r="A74" s="114">
        <v>42</v>
      </c>
      <c r="B74" s="11" t="s">
        <v>42</v>
      </c>
      <c r="C74" s="22">
        <f>C75</f>
        <v>682916.1</v>
      </c>
      <c r="D74" s="22">
        <f aca="true" t="shared" si="22" ref="D74:J74">D75</f>
        <v>87216</v>
      </c>
      <c r="E74" s="22">
        <f t="shared" si="22"/>
        <v>88154.6</v>
      </c>
      <c r="F74" s="22">
        <f t="shared" si="22"/>
        <v>95177.1</v>
      </c>
      <c r="G74" s="22">
        <f t="shared" si="22"/>
        <v>103092.1</v>
      </c>
      <c r="H74" s="22">
        <f t="shared" si="22"/>
        <v>103092.1</v>
      </c>
      <c r="I74" s="22">
        <f t="shared" si="22"/>
        <v>103092.1</v>
      </c>
      <c r="J74" s="22">
        <f t="shared" si="22"/>
        <v>103092.1</v>
      </c>
      <c r="K74" s="89" t="s">
        <v>104</v>
      </c>
      <c r="L74" s="151">
        <f>L75+L76</f>
        <v>0</v>
      </c>
      <c r="M74" s="152"/>
      <c r="N74" s="152"/>
      <c r="O74" s="152"/>
      <c r="P74" s="152"/>
      <c r="Q74" s="152"/>
      <c r="R74" s="152"/>
      <c r="S74" s="152"/>
      <c r="T74" s="152"/>
    </row>
    <row r="75" spans="1:21" ht="16.5" thickBot="1">
      <c r="A75" s="114">
        <v>43</v>
      </c>
      <c r="B75" s="11" t="s">
        <v>16</v>
      </c>
      <c r="C75" s="22">
        <f>D75+E75+F75+G75+H75+I75+J75</f>
        <v>682916.1</v>
      </c>
      <c r="D75" s="23">
        <f>D76+49818.4+1098.3+U75+836+714.7</f>
        <v>87216</v>
      </c>
      <c r="E75" s="23">
        <v>88154.6</v>
      </c>
      <c r="F75" s="23">
        <v>95177.1</v>
      </c>
      <c r="G75" s="23">
        <v>103092.1</v>
      </c>
      <c r="H75" s="23">
        <f aca="true" t="shared" si="23" ref="H75:J76">G75</f>
        <v>103092.1</v>
      </c>
      <c r="I75" s="23">
        <f t="shared" si="23"/>
        <v>103092.1</v>
      </c>
      <c r="J75" s="23">
        <f t="shared" si="23"/>
        <v>103092.1</v>
      </c>
      <c r="K75" s="89"/>
      <c r="L75" s="235">
        <f>255504.89</f>
        <v>255504.89</v>
      </c>
      <c r="M75" s="236"/>
      <c r="N75" s="236"/>
      <c r="O75" s="236"/>
      <c r="P75" s="236"/>
      <c r="Q75" s="236"/>
      <c r="R75" s="236"/>
      <c r="S75" s="236"/>
      <c r="T75" s="236"/>
      <c r="U75">
        <v>255.5</v>
      </c>
    </row>
    <row r="76" spans="1:21" ht="48" thickBot="1">
      <c r="A76" s="114">
        <v>44</v>
      </c>
      <c r="B76" s="11" t="s">
        <v>45</v>
      </c>
      <c r="C76" s="22">
        <f>D76+E76+F76+G76+H76+I76+J76</f>
        <v>276636.69999999995</v>
      </c>
      <c r="D76" s="23">
        <f>37052.3+U76-2303.7</f>
        <v>34493.100000000006</v>
      </c>
      <c r="E76" s="23">
        <v>35817.8</v>
      </c>
      <c r="F76" s="23">
        <v>38726.6</v>
      </c>
      <c r="G76" s="23">
        <v>41899.8</v>
      </c>
      <c r="H76" s="23">
        <f t="shared" si="23"/>
        <v>41899.8</v>
      </c>
      <c r="I76" s="23">
        <f t="shared" si="23"/>
        <v>41899.8</v>
      </c>
      <c r="J76" s="23">
        <f t="shared" si="23"/>
        <v>41899.8</v>
      </c>
      <c r="K76" s="89"/>
      <c r="L76" s="235">
        <f>-255504.89</f>
        <v>-255504.89</v>
      </c>
      <c r="M76" s="236"/>
      <c r="N76" s="236"/>
      <c r="O76" s="236"/>
      <c r="P76" s="236"/>
      <c r="Q76" s="236"/>
      <c r="R76" s="236"/>
      <c r="S76" s="236"/>
      <c r="T76" s="236"/>
      <c r="U76">
        <v>-255.5</v>
      </c>
    </row>
    <row r="77" spans="1:20" ht="16.5" customHeight="1" hidden="1" thickBot="1">
      <c r="A77" s="114"/>
      <c r="B77" s="11" t="s">
        <v>40</v>
      </c>
      <c r="C77" s="19"/>
      <c r="D77" s="16"/>
      <c r="E77" s="16"/>
      <c r="F77" s="16"/>
      <c r="G77" s="16"/>
      <c r="H77" s="16"/>
      <c r="I77" s="16"/>
      <c r="J77" s="16"/>
      <c r="K77" s="89"/>
      <c r="L77" s="151"/>
      <c r="M77" s="183"/>
      <c r="N77" s="183"/>
      <c r="O77" s="183"/>
      <c r="P77" s="183"/>
      <c r="Q77" s="183"/>
      <c r="R77" s="183"/>
      <c r="S77" s="183"/>
      <c r="T77" s="183"/>
    </row>
    <row r="78" spans="1:20" ht="48" customHeight="1" hidden="1" thickBot="1">
      <c r="A78" s="114"/>
      <c r="B78" s="11" t="s">
        <v>39</v>
      </c>
      <c r="C78" s="19"/>
      <c r="D78" s="16"/>
      <c r="E78" s="16"/>
      <c r="F78" s="16"/>
      <c r="G78" s="16"/>
      <c r="H78" s="16"/>
      <c r="I78" s="16"/>
      <c r="J78" s="16"/>
      <c r="K78" s="89"/>
      <c r="L78" s="151"/>
      <c r="M78" s="152"/>
      <c r="N78" s="152"/>
      <c r="O78" s="152"/>
      <c r="P78" s="152"/>
      <c r="Q78" s="152"/>
      <c r="R78" s="152"/>
      <c r="S78" s="152"/>
      <c r="T78" s="152"/>
    </row>
    <row r="79" spans="1:20" ht="201.75" customHeight="1" thickBot="1">
      <c r="A79" s="114">
        <v>45</v>
      </c>
      <c r="B79" s="88" t="s">
        <v>43</v>
      </c>
      <c r="C79" s="19">
        <f>C80</f>
        <v>14115.9</v>
      </c>
      <c r="D79" s="19">
        <f aca="true" t="shared" si="24" ref="D79:J79">D80</f>
        <v>1810.0000000000002</v>
      </c>
      <c r="E79" s="19">
        <f t="shared" si="24"/>
        <v>1834.4</v>
      </c>
      <c r="F79" s="19">
        <f t="shared" si="24"/>
        <v>1891.9</v>
      </c>
      <c r="G79" s="19">
        <f t="shared" si="24"/>
        <v>2144.9</v>
      </c>
      <c r="H79" s="19">
        <f t="shared" si="24"/>
        <v>2144.9</v>
      </c>
      <c r="I79" s="19">
        <f t="shared" si="24"/>
        <v>2144.9</v>
      </c>
      <c r="J79" s="19">
        <f t="shared" si="24"/>
        <v>2144.9</v>
      </c>
      <c r="K79" s="89" t="s">
        <v>105</v>
      </c>
      <c r="L79" s="151">
        <f>L80+L81</f>
        <v>0</v>
      </c>
      <c r="M79" s="152"/>
      <c r="N79" s="152"/>
      <c r="O79" s="152"/>
      <c r="P79" s="152"/>
      <c r="Q79" s="152"/>
      <c r="R79" s="152"/>
      <c r="S79" s="152"/>
      <c r="T79" s="152"/>
    </row>
    <row r="80" spans="1:21" ht="16.5" thickBot="1">
      <c r="A80" s="114">
        <v>46</v>
      </c>
      <c r="B80" s="11" t="s">
        <v>16</v>
      </c>
      <c r="C80" s="19">
        <f>D80+E80+F80+G80+H80+I80+J80</f>
        <v>14115.9</v>
      </c>
      <c r="D80" s="16">
        <f>D81+154.86+631.9+158.16+U80-158.2+40.18</f>
        <v>1810.0000000000002</v>
      </c>
      <c r="E80" s="16">
        <v>1834.4</v>
      </c>
      <c r="F80" s="16">
        <v>1891.9</v>
      </c>
      <c r="G80" s="16">
        <v>2144.9</v>
      </c>
      <c r="H80" s="16">
        <f aca="true" t="shared" si="25" ref="H80:J81">G80</f>
        <v>2144.9</v>
      </c>
      <c r="I80" s="16">
        <f t="shared" si="25"/>
        <v>2144.9</v>
      </c>
      <c r="J80" s="16">
        <f t="shared" si="25"/>
        <v>2144.9</v>
      </c>
      <c r="K80" s="89"/>
      <c r="L80" s="235">
        <v>10066.98</v>
      </c>
      <c r="M80" s="236"/>
      <c r="N80" s="236"/>
      <c r="O80" s="236"/>
      <c r="P80" s="236"/>
      <c r="Q80" s="236"/>
      <c r="R80" s="236"/>
      <c r="S80" s="236"/>
      <c r="T80" s="236"/>
      <c r="U80">
        <v>10.1</v>
      </c>
    </row>
    <row r="81" spans="1:21" ht="48" thickBot="1">
      <c r="A81" s="114">
        <v>47</v>
      </c>
      <c r="B81" s="11" t="s">
        <v>45</v>
      </c>
      <c r="C81" s="19">
        <f>D81+E81+F81+G81+H81+I81+J81</f>
        <v>7606.9</v>
      </c>
      <c r="D81" s="16">
        <f>865.08+U81+158.2-40.18</f>
        <v>973.0000000000001</v>
      </c>
      <c r="E81" s="16">
        <v>994.8</v>
      </c>
      <c r="F81" s="16">
        <v>986.3</v>
      </c>
      <c r="G81" s="16">
        <v>1163.2</v>
      </c>
      <c r="H81" s="16">
        <f t="shared" si="25"/>
        <v>1163.2</v>
      </c>
      <c r="I81" s="16">
        <f t="shared" si="25"/>
        <v>1163.2</v>
      </c>
      <c r="J81" s="16">
        <f t="shared" si="25"/>
        <v>1163.2</v>
      </c>
      <c r="K81" s="89"/>
      <c r="L81" s="235">
        <f>-10066.98</f>
        <v>-10066.98</v>
      </c>
      <c r="M81" s="236"/>
      <c r="N81" s="236"/>
      <c r="O81" s="236"/>
      <c r="P81" s="236"/>
      <c r="Q81" s="236"/>
      <c r="R81" s="236"/>
      <c r="S81" s="236"/>
      <c r="T81" s="236"/>
      <c r="U81">
        <v>-10.1</v>
      </c>
    </row>
    <row r="82" spans="1:21" ht="159.75" customHeight="1" thickBot="1">
      <c r="A82" s="114">
        <v>48</v>
      </c>
      <c r="B82" s="66" t="s">
        <v>70</v>
      </c>
      <c r="C82" s="19">
        <f aca="true" t="shared" si="26" ref="C82:J82">C83</f>
        <v>474883.9</v>
      </c>
      <c r="D82" s="19">
        <f t="shared" si="26"/>
        <v>64073.7</v>
      </c>
      <c r="E82" s="19">
        <f t="shared" si="26"/>
        <v>62711.4</v>
      </c>
      <c r="F82" s="19">
        <f t="shared" si="26"/>
        <v>67516.8</v>
      </c>
      <c r="G82" s="19">
        <f t="shared" si="26"/>
        <v>70145.5</v>
      </c>
      <c r="H82" s="19">
        <f t="shared" si="26"/>
        <v>70145.5</v>
      </c>
      <c r="I82" s="19">
        <f t="shared" si="26"/>
        <v>70145.5</v>
      </c>
      <c r="J82" s="19">
        <f t="shared" si="26"/>
        <v>70145.5</v>
      </c>
      <c r="K82" s="89" t="s">
        <v>105</v>
      </c>
      <c r="L82" s="237">
        <f>L83+L84</f>
        <v>359695.36000000004</v>
      </c>
      <c r="M82" s="238"/>
      <c r="N82" s="238"/>
      <c r="O82" s="238"/>
      <c r="P82" s="238"/>
      <c r="Q82" s="238"/>
      <c r="R82" s="238"/>
      <c r="S82" s="238"/>
      <c r="T82" s="238"/>
      <c r="U82" s="119">
        <f>U83+U84</f>
        <v>359.7</v>
      </c>
    </row>
    <row r="83" spans="1:21" ht="16.5" thickBot="1">
      <c r="A83" s="114">
        <v>49</v>
      </c>
      <c r="B83" s="11" t="s">
        <v>17</v>
      </c>
      <c r="C83" s="19">
        <f>D83+E83+F83+G83+H83+I83+J83</f>
        <v>474883.9</v>
      </c>
      <c r="D83" s="16">
        <f>D84+41984-200+828.5+U83-313.1+56.7</f>
        <v>64073.7</v>
      </c>
      <c r="E83" s="16">
        <v>62711.4</v>
      </c>
      <c r="F83" s="16">
        <v>67516.8</v>
      </c>
      <c r="G83" s="16">
        <v>70145.5</v>
      </c>
      <c r="H83" s="16">
        <f aca="true" t="shared" si="27" ref="H83:J84">G83</f>
        <v>70145.5</v>
      </c>
      <c r="I83" s="16">
        <f t="shared" si="27"/>
        <v>70145.5</v>
      </c>
      <c r="J83" s="16">
        <f t="shared" si="27"/>
        <v>70145.5</v>
      </c>
      <c r="K83" s="89"/>
      <c r="L83" s="235">
        <f>480960-275073.9+218271.6+115249.3+196480.66+20017-280960</f>
        <v>474944.66000000003</v>
      </c>
      <c r="M83" s="236"/>
      <c r="N83" s="236"/>
      <c r="O83" s="236"/>
      <c r="P83" s="236"/>
      <c r="Q83" s="236"/>
      <c r="R83" s="236"/>
      <c r="S83" s="236"/>
      <c r="T83" s="236"/>
      <c r="U83">
        <v>474.9</v>
      </c>
    </row>
    <row r="84" spans="1:21" ht="48" thickBot="1">
      <c r="A84" s="114">
        <v>50</v>
      </c>
      <c r="B84" s="11" t="s">
        <v>39</v>
      </c>
      <c r="C84" s="19">
        <f>D84+E84+F84+G84+H84+I84+J84</f>
        <v>158054.1</v>
      </c>
      <c r="D84" s="16">
        <f>21927+U84-569.1</f>
        <v>21242.7</v>
      </c>
      <c r="E84" s="16">
        <v>21178.2</v>
      </c>
      <c r="F84" s="16">
        <v>22237.2</v>
      </c>
      <c r="G84" s="16">
        <v>23349</v>
      </c>
      <c r="H84" s="16">
        <f t="shared" si="27"/>
        <v>23349</v>
      </c>
      <c r="I84" s="16">
        <f t="shared" si="27"/>
        <v>23349</v>
      </c>
      <c r="J84" s="16">
        <f t="shared" si="27"/>
        <v>23349</v>
      </c>
      <c r="K84" s="89"/>
      <c r="L84" s="235">
        <f>-115249.3</f>
        <v>-115249.3</v>
      </c>
      <c r="M84" s="236"/>
      <c r="N84" s="236"/>
      <c r="O84" s="236"/>
      <c r="P84" s="236"/>
      <c r="Q84" s="236"/>
      <c r="R84" s="236"/>
      <c r="S84" s="236"/>
      <c r="T84" s="236"/>
      <c r="U84">
        <v>-115.2</v>
      </c>
    </row>
    <row r="85" spans="1:20" ht="122.25" customHeight="1" thickBot="1">
      <c r="A85" s="114">
        <v>51</v>
      </c>
      <c r="B85" s="27" t="s">
        <v>49</v>
      </c>
      <c r="C85" s="19">
        <f>C86</f>
        <v>34227</v>
      </c>
      <c r="D85" s="57">
        <f aca="true" t="shared" si="28" ref="D85:J85">D86</f>
        <v>4835</v>
      </c>
      <c r="E85" s="19">
        <f t="shared" si="28"/>
        <v>4589</v>
      </c>
      <c r="F85" s="19">
        <f t="shared" si="28"/>
        <v>4795</v>
      </c>
      <c r="G85" s="19">
        <f t="shared" si="28"/>
        <v>5002</v>
      </c>
      <c r="H85" s="19">
        <f t="shared" si="28"/>
        <v>5002</v>
      </c>
      <c r="I85" s="19">
        <f t="shared" si="28"/>
        <v>5002</v>
      </c>
      <c r="J85" s="19">
        <f t="shared" si="28"/>
        <v>5002</v>
      </c>
      <c r="K85" s="89">
        <v>25.26</v>
      </c>
      <c r="L85" s="151"/>
      <c r="M85" s="152"/>
      <c r="N85" s="152"/>
      <c r="O85" s="152"/>
      <c r="P85" s="152"/>
      <c r="Q85" s="152"/>
      <c r="R85" s="152"/>
      <c r="S85" s="152"/>
      <c r="T85" s="152"/>
    </row>
    <row r="86" spans="1:20" ht="16.5" thickBot="1">
      <c r="A86" s="114">
        <v>52</v>
      </c>
      <c r="B86" s="11" t="s">
        <v>16</v>
      </c>
      <c r="C86" s="19">
        <f>D86+E86+F86+G86+H86+I86+J86</f>
        <v>34227</v>
      </c>
      <c r="D86" s="16">
        <f>4749+165-113+34</f>
        <v>4835</v>
      </c>
      <c r="E86" s="16">
        <v>4589</v>
      </c>
      <c r="F86" s="16">
        <v>4795</v>
      </c>
      <c r="G86" s="16">
        <v>5002</v>
      </c>
      <c r="H86" s="16">
        <f aca="true" t="shared" si="29" ref="H86:J87">G86</f>
        <v>5002</v>
      </c>
      <c r="I86" s="16">
        <f t="shared" si="29"/>
        <v>5002</v>
      </c>
      <c r="J86" s="16">
        <f t="shared" si="29"/>
        <v>5002</v>
      </c>
      <c r="K86" s="89"/>
      <c r="L86" s="151"/>
      <c r="M86" s="152"/>
      <c r="N86" s="152"/>
      <c r="O86" s="152"/>
      <c r="P86" s="152"/>
      <c r="Q86" s="152"/>
      <c r="R86" s="152"/>
      <c r="S86" s="152"/>
      <c r="T86" s="152"/>
    </row>
    <row r="87" spans="1:20" ht="48" thickBot="1">
      <c r="A87" s="114">
        <v>53</v>
      </c>
      <c r="B87" s="11" t="s">
        <v>45</v>
      </c>
      <c r="C87" s="19">
        <f>D87+E87+F87+G87+H87+I87+J87</f>
        <v>19791.699999999997</v>
      </c>
      <c r="D87" s="16">
        <f>2796.3-107</f>
        <v>2689.3</v>
      </c>
      <c r="E87" s="16">
        <v>2670</v>
      </c>
      <c r="F87" s="16">
        <v>2790</v>
      </c>
      <c r="G87" s="16">
        <v>2910.6</v>
      </c>
      <c r="H87" s="16">
        <f t="shared" si="29"/>
        <v>2910.6</v>
      </c>
      <c r="I87" s="16">
        <f t="shared" si="29"/>
        <v>2910.6</v>
      </c>
      <c r="J87" s="16">
        <f t="shared" si="29"/>
        <v>2910.6</v>
      </c>
      <c r="K87" s="89"/>
      <c r="L87" s="151"/>
      <c r="M87" s="152"/>
      <c r="N87" s="152"/>
      <c r="O87" s="152"/>
      <c r="P87" s="152"/>
      <c r="Q87" s="152"/>
      <c r="R87" s="152"/>
      <c r="S87" s="152"/>
      <c r="T87" s="152"/>
    </row>
    <row r="88" spans="1:20" ht="236.25" customHeight="1" thickBot="1">
      <c r="A88" s="114">
        <v>54</v>
      </c>
      <c r="B88" s="11" t="s">
        <v>64</v>
      </c>
      <c r="C88" s="19">
        <f>C89+C91</f>
        <v>10473.300000000001</v>
      </c>
      <c r="D88" s="19">
        <f aca="true" t="shared" si="30" ref="D88:J88">D89+D91</f>
        <v>2233.7</v>
      </c>
      <c r="E88" s="19">
        <f t="shared" si="30"/>
        <v>2469.6</v>
      </c>
      <c r="F88" s="19">
        <f t="shared" si="30"/>
        <v>1717.6</v>
      </c>
      <c r="G88" s="19">
        <f t="shared" si="30"/>
        <v>1013.1</v>
      </c>
      <c r="H88" s="19">
        <f t="shared" si="30"/>
        <v>1013.1</v>
      </c>
      <c r="I88" s="19">
        <f t="shared" si="30"/>
        <v>1013.1</v>
      </c>
      <c r="J88" s="19">
        <f t="shared" si="30"/>
        <v>1013.1</v>
      </c>
      <c r="K88" s="89">
        <v>16.21</v>
      </c>
      <c r="L88" s="151"/>
      <c r="M88" s="152"/>
      <c r="N88" s="152"/>
      <c r="O88" s="152"/>
      <c r="P88" s="152"/>
      <c r="Q88" s="152"/>
      <c r="R88" s="152"/>
      <c r="S88" s="152"/>
      <c r="T88" s="152"/>
    </row>
    <row r="89" spans="1:20" ht="16.5" thickBot="1">
      <c r="A89" s="114">
        <v>55</v>
      </c>
      <c r="B89" s="11" t="s">
        <v>25</v>
      </c>
      <c r="C89" s="19">
        <f>D89+E89+F89+G89+H89+I89+J89</f>
        <v>9723.300000000001</v>
      </c>
      <c r="D89" s="16">
        <f>D94+D99</f>
        <v>1483.6999999999998</v>
      </c>
      <c r="E89" s="16">
        <f aca="true" t="shared" si="31" ref="E89:J90">E99+E94</f>
        <v>2469.6</v>
      </c>
      <c r="F89" s="16">
        <f t="shared" si="31"/>
        <v>1717.6</v>
      </c>
      <c r="G89" s="16">
        <f t="shared" si="31"/>
        <v>1013.1</v>
      </c>
      <c r="H89" s="16">
        <f t="shared" si="31"/>
        <v>1013.1</v>
      </c>
      <c r="I89" s="16">
        <f t="shared" si="31"/>
        <v>1013.1</v>
      </c>
      <c r="J89" s="16">
        <f t="shared" si="31"/>
        <v>1013.1</v>
      </c>
      <c r="K89" s="89"/>
      <c r="L89" s="151"/>
      <c r="M89" s="152"/>
      <c r="N89" s="152"/>
      <c r="O89" s="152"/>
      <c r="P89" s="152"/>
      <c r="Q89" s="152"/>
      <c r="R89" s="152"/>
      <c r="S89" s="152"/>
      <c r="T89" s="152"/>
    </row>
    <row r="90" spans="1:20" ht="48" thickBot="1">
      <c r="A90" s="114">
        <v>56</v>
      </c>
      <c r="B90" s="11" t="s">
        <v>45</v>
      </c>
      <c r="C90" s="19">
        <f>D90+E90+F90+G90+H90+I90+J90</f>
        <v>2953.7</v>
      </c>
      <c r="D90" s="16">
        <f>D95+D100</f>
        <v>299.4</v>
      </c>
      <c r="E90" s="16">
        <f t="shared" si="31"/>
        <v>294.8</v>
      </c>
      <c r="F90" s="16">
        <f t="shared" si="31"/>
        <v>1059.5</v>
      </c>
      <c r="G90" s="16">
        <f t="shared" si="31"/>
        <v>325</v>
      </c>
      <c r="H90" s="16">
        <f t="shared" si="31"/>
        <v>325</v>
      </c>
      <c r="I90" s="16">
        <f t="shared" si="31"/>
        <v>325</v>
      </c>
      <c r="J90" s="16">
        <f t="shared" si="31"/>
        <v>325</v>
      </c>
      <c r="K90" s="89"/>
      <c r="L90" s="151"/>
      <c r="M90" s="152"/>
      <c r="N90" s="152"/>
      <c r="O90" s="152"/>
      <c r="P90" s="152"/>
      <c r="Q90" s="152"/>
      <c r="R90" s="152"/>
      <c r="S90" s="152"/>
      <c r="T90" s="152"/>
    </row>
    <row r="91" spans="1:20" ht="16.5" thickBot="1">
      <c r="A91" s="114">
        <v>57</v>
      </c>
      <c r="B91" s="11" t="s">
        <v>41</v>
      </c>
      <c r="C91" s="19">
        <f>D91+E91+F91+G91+H91+I91+J91</f>
        <v>750</v>
      </c>
      <c r="D91" s="52">
        <v>750</v>
      </c>
      <c r="E91" s="19">
        <f aca="true" t="shared" si="32" ref="E91:J92">F91+G91+H91+I91+J91+K91+L91</f>
        <v>0</v>
      </c>
      <c r="F91" s="19">
        <f t="shared" si="32"/>
        <v>0</v>
      </c>
      <c r="G91" s="19">
        <f t="shared" si="32"/>
        <v>0</v>
      </c>
      <c r="H91" s="19">
        <f t="shared" si="32"/>
        <v>0</v>
      </c>
      <c r="I91" s="19">
        <f t="shared" si="32"/>
        <v>0</v>
      </c>
      <c r="J91" s="19">
        <f t="shared" si="32"/>
        <v>0</v>
      </c>
      <c r="K91" s="89"/>
      <c r="L91" s="151"/>
      <c r="M91" s="152"/>
      <c r="N91" s="152"/>
      <c r="O91" s="152"/>
      <c r="P91" s="152"/>
      <c r="Q91" s="152"/>
      <c r="R91" s="152"/>
      <c r="S91" s="152"/>
      <c r="T91" s="152"/>
    </row>
    <row r="92" spans="1:20" ht="48" thickBot="1">
      <c r="A92" s="114">
        <v>58</v>
      </c>
      <c r="B92" s="11" t="s">
        <v>45</v>
      </c>
      <c r="C92" s="19">
        <f>D92+E92+F92+G92+H92+I92+J92</f>
        <v>0</v>
      </c>
      <c r="D92" s="19">
        <f>E92+F92+G92+H92+I92+J92+K92</f>
        <v>0</v>
      </c>
      <c r="E92" s="19">
        <f t="shared" si="32"/>
        <v>0</v>
      </c>
      <c r="F92" s="19">
        <f t="shared" si="32"/>
        <v>0</v>
      </c>
      <c r="G92" s="19">
        <f t="shared" si="32"/>
        <v>0</v>
      </c>
      <c r="H92" s="19">
        <f t="shared" si="32"/>
        <v>0</v>
      </c>
      <c r="I92" s="19">
        <f t="shared" si="32"/>
        <v>0</v>
      </c>
      <c r="J92" s="19">
        <f t="shared" si="32"/>
        <v>0</v>
      </c>
      <c r="K92" s="89"/>
      <c r="L92" s="151"/>
      <c r="M92" s="152"/>
      <c r="N92" s="152"/>
      <c r="O92" s="152"/>
      <c r="P92" s="152"/>
      <c r="Q92" s="152"/>
      <c r="R92" s="152"/>
      <c r="S92" s="152"/>
      <c r="T92" s="152"/>
    </row>
    <row r="93" spans="1:21" s="121" customFormat="1" ht="111" customHeight="1" thickBot="1">
      <c r="A93" s="116">
        <v>59</v>
      </c>
      <c r="B93" s="66" t="s">
        <v>87</v>
      </c>
      <c r="C93" s="57">
        <f>C94+C96</f>
        <v>6742.800000000001</v>
      </c>
      <c r="D93" s="57">
        <f aca="true" t="shared" si="33" ref="D93:J93">D94+D96</f>
        <v>753.1999999999999</v>
      </c>
      <c r="E93" s="57">
        <f t="shared" si="33"/>
        <v>969.6</v>
      </c>
      <c r="F93" s="57">
        <f t="shared" si="33"/>
        <v>967.6</v>
      </c>
      <c r="G93" s="57">
        <f t="shared" si="33"/>
        <v>1013.1</v>
      </c>
      <c r="H93" s="57">
        <f t="shared" si="33"/>
        <v>1013.1</v>
      </c>
      <c r="I93" s="57">
        <f t="shared" si="33"/>
        <v>1013.1</v>
      </c>
      <c r="J93" s="57">
        <f t="shared" si="33"/>
        <v>1013.1</v>
      </c>
      <c r="K93" s="120">
        <v>16.21</v>
      </c>
      <c r="L93" s="243">
        <f>L94</f>
        <v>-20017</v>
      </c>
      <c r="M93" s="244"/>
      <c r="N93" s="244"/>
      <c r="O93" s="244"/>
      <c r="P93" s="244"/>
      <c r="Q93" s="244"/>
      <c r="R93" s="244"/>
      <c r="S93" s="244"/>
      <c r="T93" s="244"/>
      <c r="U93" s="121">
        <v>-20</v>
      </c>
    </row>
    <row r="94" spans="1:21" s="121" customFormat="1" ht="16.5" thickBot="1">
      <c r="A94" s="116">
        <v>60</v>
      </c>
      <c r="B94" s="27" t="s">
        <v>25</v>
      </c>
      <c r="C94" s="57">
        <f>D94+E94+F94+G94+H94+I94+J94</f>
        <v>6742.800000000001</v>
      </c>
      <c r="D94" s="52">
        <f>730.4+U94-40+82.9-0.1</f>
        <v>753.1999999999999</v>
      </c>
      <c r="E94" s="52">
        <v>969.6</v>
      </c>
      <c r="F94" s="52">
        <v>967.6</v>
      </c>
      <c r="G94" s="52">
        <v>1013.1</v>
      </c>
      <c r="H94" s="52">
        <f aca="true" t="shared" si="34" ref="H94:J95">G94</f>
        <v>1013.1</v>
      </c>
      <c r="I94" s="52">
        <f t="shared" si="34"/>
        <v>1013.1</v>
      </c>
      <c r="J94" s="52">
        <f t="shared" si="34"/>
        <v>1013.1</v>
      </c>
      <c r="K94" s="120"/>
      <c r="L94" s="239">
        <f>-20017</f>
        <v>-20017</v>
      </c>
      <c r="M94" s="240"/>
      <c r="N94" s="240"/>
      <c r="O94" s="240"/>
      <c r="P94" s="240"/>
      <c r="Q94" s="240"/>
      <c r="R94" s="240"/>
      <c r="S94" s="240"/>
      <c r="T94" s="240"/>
      <c r="U94" s="121">
        <v>-20</v>
      </c>
    </row>
    <row r="95" spans="1:20" s="121" customFormat="1" ht="48" thickBot="1">
      <c r="A95" s="116">
        <v>61</v>
      </c>
      <c r="B95" s="27" t="s">
        <v>45</v>
      </c>
      <c r="C95" s="57">
        <f>D95+E95+F95+G95+H95+I95+J95</f>
        <v>2203.7</v>
      </c>
      <c r="D95" s="52">
        <f>242.5+56.9</f>
        <v>299.4</v>
      </c>
      <c r="E95" s="52">
        <v>294.8</v>
      </c>
      <c r="F95" s="52">
        <v>309.5</v>
      </c>
      <c r="G95" s="52">
        <v>325</v>
      </c>
      <c r="H95" s="52">
        <f t="shared" si="34"/>
        <v>325</v>
      </c>
      <c r="I95" s="52">
        <f t="shared" si="34"/>
        <v>325</v>
      </c>
      <c r="J95" s="52">
        <f t="shared" si="34"/>
        <v>325</v>
      </c>
      <c r="K95" s="120"/>
      <c r="L95" s="243"/>
      <c r="M95" s="244"/>
      <c r="N95" s="244"/>
      <c r="O95" s="244"/>
      <c r="P95" s="244"/>
      <c r="Q95" s="244"/>
      <c r="R95" s="244"/>
      <c r="S95" s="244"/>
      <c r="T95" s="244"/>
    </row>
    <row r="96" spans="1:20" s="121" customFormat="1" ht="16.5" thickBot="1">
      <c r="A96" s="116">
        <v>62</v>
      </c>
      <c r="B96" s="27" t="s">
        <v>41</v>
      </c>
      <c r="C96" s="57">
        <f>D96+E96+F96+G96+H96+I96+J96</f>
        <v>0</v>
      </c>
      <c r="D96" s="57">
        <f aca="true" t="shared" si="35" ref="D96:J97">E96+F96+G96+H96+I96+J96+K96</f>
        <v>0</v>
      </c>
      <c r="E96" s="57">
        <f t="shared" si="35"/>
        <v>0</v>
      </c>
      <c r="F96" s="57">
        <f t="shared" si="35"/>
        <v>0</v>
      </c>
      <c r="G96" s="57">
        <f t="shared" si="35"/>
        <v>0</v>
      </c>
      <c r="H96" s="57">
        <f t="shared" si="35"/>
        <v>0</v>
      </c>
      <c r="I96" s="57">
        <f t="shared" si="35"/>
        <v>0</v>
      </c>
      <c r="J96" s="57">
        <f t="shared" si="35"/>
        <v>0</v>
      </c>
      <c r="K96" s="120"/>
      <c r="L96" s="243"/>
      <c r="M96" s="244"/>
      <c r="N96" s="244"/>
      <c r="O96" s="244"/>
      <c r="P96" s="244"/>
      <c r="Q96" s="244"/>
      <c r="R96" s="244"/>
      <c r="S96" s="244"/>
      <c r="T96" s="244"/>
    </row>
    <row r="97" spans="1:20" s="121" customFormat="1" ht="48" thickBot="1">
      <c r="A97" s="116">
        <v>63</v>
      </c>
      <c r="B97" s="27" t="s">
        <v>45</v>
      </c>
      <c r="C97" s="57">
        <f>D97+E97+F97+G97+H97+I97+J97</f>
        <v>0</v>
      </c>
      <c r="D97" s="57">
        <f t="shared" si="35"/>
        <v>0</v>
      </c>
      <c r="E97" s="57">
        <f t="shared" si="35"/>
        <v>0</v>
      </c>
      <c r="F97" s="57">
        <f t="shared" si="35"/>
        <v>0</v>
      </c>
      <c r="G97" s="57">
        <f t="shared" si="35"/>
        <v>0</v>
      </c>
      <c r="H97" s="57">
        <f t="shared" si="35"/>
        <v>0</v>
      </c>
      <c r="I97" s="57">
        <f t="shared" si="35"/>
        <v>0</v>
      </c>
      <c r="J97" s="57">
        <f t="shared" si="35"/>
        <v>0</v>
      </c>
      <c r="K97" s="120"/>
      <c r="L97" s="243"/>
      <c r="M97" s="244"/>
      <c r="N97" s="244"/>
      <c r="O97" s="244"/>
      <c r="P97" s="244"/>
      <c r="Q97" s="244"/>
      <c r="R97" s="244"/>
      <c r="S97" s="244"/>
      <c r="T97" s="244"/>
    </row>
    <row r="98" spans="1:20" s="121" customFormat="1" ht="190.5" customHeight="1" thickBot="1">
      <c r="A98" s="116">
        <v>64</v>
      </c>
      <c r="B98" s="66" t="s">
        <v>91</v>
      </c>
      <c r="C98" s="57">
        <f>C99+C101</f>
        <v>3730.5</v>
      </c>
      <c r="D98" s="57">
        <f aca="true" t="shared" si="36" ref="D98:J98">D99+D101</f>
        <v>1480.5</v>
      </c>
      <c r="E98" s="57">
        <f t="shared" si="36"/>
        <v>1500</v>
      </c>
      <c r="F98" s="57">
        <f t="shared" si="36"/>
        <v>750</v>
      </c>
      <c r="G98" s="57">
        <f t="shared" si="36"/>
        <v>0</v>
      </c>
      <c r="H98" s="57">
        <f t="shared" si="36"/>
        <v>0</v>
      </c>
      <c r="I98" s="57">
        <f t="shared" si="36"/>
        <v>0</v>
      </c>
      <c r="J98" s="57">
        <f t="shared" si="36"/>
        <v>0</v>
      </c>
      <c r="K98" s="120">
        <v>16.21</v>
      </c>
      <c r="L98" s="243"/>
      <c r="M98" s="244"/>
      <c r="N98" s="244"/>
      <c r="O98" s="244"/>
      <c r="P98" s="244"/>
      <c r="Q98" s="244"/>
      <c r="R98" s="244"/>
      <c r="S98" s="244"/>
      <c r="T98" s="244"/>
    </row>
    <row r="99" spans="1:20" s="121" customFormat="1" ht="16.5" thickBot="1">
      <c r="A99" s="116">
        <v>65</v>
      </c>
      <c r="B99" s="27" t="s">
        <v>25</v>
      </c>
      <c r="C99" s="57">
        <f>D99+E99+F99+G99+H99+I99+J99</f>
        <v>2980.5</v>
      </c>
      <c r="D99" s="52">
        <v>730.5</v>
      </c>
      <c r="E99" s="52">
        <v>1500</v>
      </c>
      <c r="F99" s="52">
        <v>750</v>
      </c>
      <c r="G99" s="52">
        <v>0</v>
      </c>
      <c r="H99" s="52">
        <f aca="true" t="shared" si="37" ref="H99:J100">G99</f>
        <v>0</v>
      </c>
      <c r="I99" s="52">
        <f t="shared" si="37"/>
        <v>0</v>
      </c>
      <c r="J99" s="52">
        <f t="shared" si="37"/>
        <v>0</v>
      </c>
      <c r="K99" s="120"/>
      <c r="L99" s="243"/>
      <c r="M99" s="244"/>
      <c r="N99" s="244"/>
      <c r="O99" s="244"/>
      <c r="P99" s="244"/>
      <c r="Q99" s="244"/>
      <c r="R99" s="244"/>
      <c r="S99" s="244"/>
      <c r="T99" s="244"/>
    </row>
    <row r="100" spans="1:20" s="121" customFormat="1" ht="48" thickBot="1">
      <c r="A100" s="116">
        <v>66</v>
      </c>
      <c r="B100" s="27" t="s">
        <v>45</v>
      </c>
      <c r="C100" s="57">
        <f>D100+E100+F100+G100+H100+I100+J100</f>
        <v>750</v>
      </c>
      <c r="D100" s="52">
        <v>0</v>
      </c>
      <c r="E100" s="52">
        <v>0</v>
      </c>
      <c r="F100" s="52">
        <v>750</v>
      </c>
      <c r="G100" s="52">
        <v>0</v>
      </c>
      <c r="H100" s="52">
        <f t="shared" si="37"/>
        <v>0</v>
      </c>
      <c r="I100" s="52">
        <f t="shared" si="37"/>
        <v>0</v>
      </c>
      <c r="J100" s="52">
        <f t="shared" si="37"/>
        <v>0</v>
      </c>
      <c r="K100" s="120"/>
      <c r="L100" s="243"/>
      <c r="M100" s="244"/>
      <c r="N100" s="244"/>
      <c r="O100" s="244"/>
      <c r="P100" s="244"/>
      <c r="Q100" s="244"/>
      <c r="R100" s="244"/>
      <c r="S100" s="244"/>
      <c r="T100" s="244"/>
    </row>
    <row r="101" spans="1:20" s="121" customFormat="1" ht="16.5" thickBot="1">
      <c r="A101" s="116">
        <v>67</v>
      </c>
      <c r="B101" s="27" t="s">
        <v>41</v>
      </c>
      <c r="C101" s="57">
        <f>D101+E101+F101+G101+H101+I101+J101</f>
        <v>750</v>
      </c>
      <c r="D101" s="52">
        <v>750</v>
      </c>
      <c r="E101" s="57">
        <f aca="true" t="shared" si="38" ref="E101:J102">F101+G101+H101+I101+J101+K101+L101</f>
        <v>0</v>
      </c>
      <c r="F101" s="57">
        <f t="shared" si="38"/>
        <v>0</v>
      </c>
      <c r="G101" s="57">
        <f t="shared" si="38"/>
        <v>0</v>
      </c>
      <c r="H101" s="57">
        <f t="shared" si="38"/>
        <v>0</v>
      </c>
      <c r="I101" s="57">
        <f t="shared" si="38"/>
        <v>0</v>
      </c>
      <c r="J101" s="57">
        <f t="shared" si="38"/>
        <v>0</v>
      </c>
      <c r="K101" s="120"/>
      <c r="L101" s="243"/>
      <c r="M101" s="244"/>
      <c r="N101" s="244"/>
      <c r="O101" s="244"/>
      <c r="P101" s="244"/>
      <c r="Q101" s="244"/>
      <c r="R101" s="244"/>
      <c r="S101" s="244"/>
      <c r="T101" s="244"/>
    </row>
    <row r="102" spans="1:20" s="121" customFormat="1" ht="48" thickBot="1">
      <c r="A102" s="116">
        <v>68</v>
      </c>
      <c r="B102" s="27" t="s">
        <v>45</v>
      </c>
      <c r="C102" s="57">
        <f>D102+E102+F102+G102+H102+I102+J102</f>
        <v>0</v>
      </c>
      <c r="D102" s="52">
        <v>0</v>
      </c>
      <c r="E102" s="57">
        <f t="shared" si="38"/>
        <v>0</v>
      </c>
      <c r="F102" s="57">
        <f t="shared" si="38"/>
        <v>0</v>
      </c>
      <c r="G102" s="57">
        <f t="shared" si="38"/>
        <v>0</v>
      </c>
      <c r="H102" s="57">
        <f t="shared" si="38"/>
        <v>0</v>
      </c>
      <c r="I102" s="57">
        <f t="shared" si="38"/>
        <v>0</v>
      </c>
      <c r="J102" s="57">
        <f t="shared" si="38"/>
        <v>0</v>
      </c>
      <c r="K102" s="120"/>
      <c r="L102" s="243"/>
      <c r="M102" s="244"/>
      <c r="N102" s="244"/>
      <c r="O102" s="244"/>
      <c r="P102" s="244"/>
      <c r="Q102" s="244"/>
      <c r="R102" s="244"/>
      <c r="S102" s="244"/>
      <c r="T102" s="244"/>
    </row>
    <row r="103" spans="1:20" s="121" customFormat="1" ht="63.75" thickBot="1">
      <c r="A103" s="116">
        <v>69</v>
      </c>
      <c r="B103" s="27" t="s">
        <v>65</v>
      </c>
      <c r="C103" s="57">
        <f>C104</f>
        <v>0</v>
      </c>
      <c r="D103" s="57">
        <f aca="true" t="shared" si="39" ref="D103:J103">D104</f>
        <v>0</v>
      </c>
      <c r="E103" s="57">
        <f t="shared" si="39"/>
        <v>0</v>
      </c>
      <c r="F103" s="57">
        <f t="shared" si="39"/>
        <v>0</v>
      </c>
      <c r="G103" s="57">
        <f t="shared" si="39"/>
        <v>0</v>
      </c>
      <c r="H103" s="57">
        <f t="shared" si="39"/>
        <v>0</v>
      </c>
      <c r="I103" s="57">
        <f t="shared" si="39"/>
        <v>0</v>
      </c>
      <c r="J103" s="57">
        <f t="shared" si="39"/>
        <v>0</v>
      </c>
      <c r="K103" s="120" t="s">
        <v>106</v>
      </c>
      <c r="L103" s="243"/>
      <c r="M103" s="244"/>
      <c r="N103" s="244"/>
      <c r="O103" s="244"/>
      <c r="P103" s="244"/>
      <c r="Q103" s="244"/>
      <c r="R103" s="244"/>
      <c r="S103" s="244"/>
      <c r="T103" s="244"/>
    </row>
    <row r="104" spans="1:20" s="121" customFormat="1" ht="16.5" thickBot="1">
      <c r="A104" s="116">
        <v>70</v>
      </c>
      <c r="B104" s="27" t="s">
        <v>25</v>
      </c>
      <c r="C104" s="57">
        <f>D104+E104+F104+G104+H104+I104+J104</f>
        <v>0</v>
      </c>
      <c r="D104" s="52">
        <v>0</v>
      </c>
      <c r="E104" s="52">
        <v>0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120"/>
      <c r="L104" s="243"/>
      <c r="M104" s="244"/>
      <c r="N104" s="244"/>
      <c r="O104" s="244"/>
      <c r="P104" s="244"/>
      <c r="Q104" s="244"/>
      <c r="R104" s="244"/>
      <c r="S104" s="244"/>
      <c r="T104" s="244"/>
    </row>
    <row r="105" spans="1:20" s="121" customFormat="1" ht="48" thickBot="1">
      <c r="A105" s="116">
        <v>71</v>
      </c>
      <c r="B105" s="27" t="s">
        <v>45</v>
      </c>
      <c r="C105" s="57">
        <f>D105+E105+F105+G105+H105+I105+J105</f>
        <v>0</v>
      </c>
      <c r="D105" s="52">
        <v>0</v>
      </c>
      <c r="E105" s="52">
        <v>0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120"/>
      <c r="L105" s="243"/>
      <c r="M105" s="244"/>
      <c r="N105" s="244"/>
      <c r="O105" s="244"/>
      <c r="P105" s="244"/>
      <c r="Q105" s="244"/>
      <c r="R105" s="244"/>
      <c r="S105" s="244"/>
      <c r="T105" s="244"/>
    </row>
    <row r="106" spans="1:20" ht="15.75">
      <c r="A106" s="181">
        <v>72</v>
      </c>
      <c r="B106" s="15" t="s">
        <v>26</v>
      </c>
      <c r="C106" s="177">
        <f>C108</f>
        <v>0</v>
      </c>
      <c r="D106" s="177">
        <f aca="true" t="shared" si="40" ref="D106:J106">D108</f>
        <v>0</v>
      </c>
      <c r="E106" s="177">
        <f t="shared" si="40"/>
        <v>0</v>
      </c>
      <c r="F106" s="177">
        <f t="shared" si="40"/>
        <v>0</v>
      </c>
      <c r="G106" s="177">
        <f t="shared" si="40"/>
        <v>0</v>
      </c>
      <c r="H106" s="177">
        <f t="shared" si="40"/>
        <v>0</v>
      </c>
      <c r="I106" s="177">
        <f t="shared" si="40"/>
        <v>0</v>
      </c>
      <c r="J106" s="177">
        <f t="shared" si="40"/>
        <v>0</v>
      </c>
      <c r="K106" s="179" t="s">
        <v>107</v>
      </c>
      <c r="L106" s="151"/>
      <c r="M106" s="152"/>
      <c r="N106" s="152"/>
      <c r="O106" s="152"/>
      <c r="P106" s="152"/>
      <c r="Q106" s="152"/>
      <c r="R106" s="152"/>
      <c r="S106" s="152"/>
      <c r="T106" s="152"/>
    </row>
    <row r="107" spans="1:20" ht="68.25" customHeight="1" thickBot="1">
      <c r="A107" s="182"/>
      <c r="B107" s="11" t="s">
        <v>59</v>
      </c>
      <c r="C107" s="178"/>
      <c r="D107" s="178"/>
      <c r="E107" s="178"/>
      <c r="F107" s="178"/>
      <c r="G107" s="178"/>
      <c r="H107" s="178"/>
      <c r="I107" s="178"/>
      <c r="J107" s="178"/>
      <c r="K107" s="184"/>
      <c r="L107" s="151"/>
      <c r="M107" s="152"/>
      <c r="N107" s="152"/>
      <c r="O107" s="152"/>
      <c r="P107" s="152"/>
      <c r="Q107" s="152"/>
      <c r="R107" s="152"/>
      <c r="S107" s="152"/>
      <c r="T107" s="152"/>
    </row>
    <row r="108" spans="1:20" ht="16.5" thickBot="1">
      <c r="A108" s="114">
        <v>73</v>
      </c>
      <c r="B108" s="11" t="s">
        <v>17</v>
      </c>
      <c r="C108" s="19">
        <f>D108+E108+F108+G108+H108+I108+J108</f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89"/>
      <c r="L108" s="151"/>
      <c r="M108" s="152"/>
      <c r="N108" s="152"/>
      <c r="O108" s="152"/>
      <c r="P108" s="152"/>
      <c r="Q108" s="152"/>
      <c r="R108" s="152"/>
      <c r="S108" s="152"/>
      <c r="T108" s="152"/>
    </row>
    <row r="109" spans="1:20" ht="48" thickBot="1">
      <c r="A109" s="114">
        <v>74</v>
      </c>
      <c r="B109" s="11" t="s">
        <v>45</v>
      </c>
      <c r="C109" s="19">
        <f>D109+E109+F109+G109+H109+I109+J109</f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89"/>
      <c r="L109" s="151"/>
      <c r="M109" s="152"/>
      <c r="N109" s="152"/>
      <c r="O109" s="152"/>
      <c r="P109" s="152"/>
      <c r="Q109" s="152"/>
      <c r="R109" s="152"/>
      <c r="S109" s="152"/>
      <c r="T109" s="152"/>
    </row>
    <row r="110" spans="1:20" ht="15.75" customHeight="1">
      <c r="A110" s="181">
        <v>75</v>
      </c>
      <c r="B110" s="15" t="s">
        <v>27</v>
      </c>
      <c r="C110" s="177">
        <f>C112+C114</f>
        <v>14144.600000000002</v>
      </c>
      <c r="D110" s="177">
        <f aca="true" t="shared" si="41" ref="D110:J110">D112+D114</f>
        <v>5930.1</v>
      </c>
      <c r="E110" s="177">
        <f t="shared" si="41"/>
        <v>1890.8</v>
      </c>
      <c r="F110" s="177">
        <f t="shared" si="41"/>
        <v>1985.3</v>
      </c>
      <c r="G110" s="177">
        <f t="shared" si="41"/>
        <v>1084.6</v>
      </c>
      <c r="H110" s="177">
        <f t="shared" si="41"/>
        <v>1084.6</v>
      </c>
      <c r="I110" s="177">
        <f t="shared" si="41"/>
        <v>1084.6</v>
      </c>
      <c r="J110" s="177">
        <f t="shared" si="41"/>
        <v>1084.6</v>
      </c>
      <c r="K110" s="185" t="s">
        <v>108</v>
      </c>
      <c r="L110" s="151"/>
      <c r="M110" s="152"/>
      <c r="N110" s="152"/>
      <c r="O110" s="152"/>
      <c r="P110" s="152"/>
      <c r="Q110" s="152"/>
      <c r="R110" s="152"/>
      <c r="S110" s="152"/>
      <c r="T110" s="152"/>
    </row>
    <row r="111" spans="1:20" ht="102" customHeight="1" thickBot="1">
      <c r="A111" s="182"/>
      <c r="B111" s="11" t="s">
        <v>71</v>
      </c>
      <c r="C111" s="178"/>
      <c r="D111" s="178"/>
      <c r="E111" s="178"/>
      <c r="F111" s="178"/>
      <c r="G111" s="178"/>
      <c r="H111" s="178"/>
      <c r="I111" s="178"/>
      <c r="J111" s="178"/>
      <c r="K111" s="186"/>
      <c r="L111" s="151"/>
      <c r="M111" s="152"/>
      <c r="N111" s="152"/>
      <c r="O111" s="152"/>
      <c r="P111" s="152"/>
      <c r="Q111" s="152"/>
      <c r="R111" s="152"/>
      <c r="S111" s="152"/>
      <c r="T111" s="152"/>
    </row>
    <row r="112" spans="1:20" ht="16.5" thickBot="1">
      <c r="A112" s="114">
        <v>76</v>
      </c>
      <c r="B112" s="11" t="s">
        <v>16</v>
      </c>
      <c r="C112" s="19">
        <f>D112+E112+F112+G112+H112+I112+J112</f>
        <v>1252</v>
      </c>
      <c r="D112" s="52">
        <f>D118+D124</f>
        <v>1252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89"/>
      <c r="L112" s="151"/>
      <c r="M112" s="152"/>
      <c r="N112" s="152"/>
      <c r="O112" s="152"/>
      <c r="P112" s="152"/>
      <c r="Q112" s="152"/>
      <c r="R112" s="152"/>
      <c r="S112" s="152"/>
      <c r="T112" s="152"/>
    </row>
    <row r="113" spans="1:20" ht="48" thickBot="1">
      <c r="A113" s="114">
        <v>77</v>
      </c>
      <c r="B113" s="11" t="s">
        <v>45</v>
      </c>
      <c r="C113" s="19">
        <f>D113+E113+F113+G113+H113+I113+J113</f>
        <v>305.5</v>
      </c>
      <c r="D113" s="52">
        <f>D119+D125</f>
        <v>305.5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89"/>
      <c r="L113" s="151"/>
      <c r="M113" s="152"/>
      <c r="N113" s="152"/>
      <c r="O113" s="152"/>
      <c r="P113" s="152"/>
      <c r="Q113" s="152"/>
      <c r="R113" s="152"/>
      <c r="S113" s="152"/>
      <c r="T113" s="152"/>
    </row>
    <row r="114" spans="1:20" ht="21" customHeight="1" thickBot="1">
      <c r="A114" s="114">
        <v>78</v>
      </c>
      <c r="B114" s="11" t="s">
        <v>17</v>
      </c>
      <c r="C114" s="19">
        <f>D114+E114+F114+G114+H114+I114+J114</f>
        <v>12892.600000000002</v>
      </c>
      <c r="D114" s="52">
        <f>D120+D126</f>
        <v>4678.1</v>
      </c>
      <c r="E114" s="16">
        <f aca="true" t="shared" si="42" ref="E114:J115">E120+E126</f>
        <v>1890.8</v>
      </c>
      <c r="F114" s="16">
        <f t="shared" si="42"/>
        <v>1985.3</v>
      </c>
      <c r="G114" s="16">
        <f t="shared" si="42"/>
        <v>1084.6</v>
      </c>
      <c r="H114" s="16">
        <f t="shared" si="42"/>
        <v>1084.6</v>
      </c>
      <c r="I114" s="16">
        <f t="shared" si="42"/>
        <v>1084.6</v>
      </c>
      <c r="J114" s="16">
        <f t="shared" si="42"/>
        <v>1084.6</v>
      </c>
      <c r="K114" s="89"/>
      <c r="L114" s="151"/>
      <c r="M114" s="152"/>
      <c r="N114" s="152"/>
      <c r="O114" s="152"/>
      <c r="P114" s="152"/>
      <c r="Q114" s="152"/>
      <c r="R114" s="152"/>
      <c r="S114" s="152"/>
      <c r="T114" s="152"/>
    </row>
    <row r="115" spans="1:20" ht="48" thickBot="1">
      <c r="A115" s="114">
        <v>79</v>
      </c>
      <c r="B115" s="11" t="s">
        <v>45</v>
      </c>
      <c r="C115" s="19">
        <f>D115+E115+F115+G115+H115+I115+J115</f>
        <v>7718</v>
      </c>
      <c r="D115" s="16">
        <f>D121+D127</f>
        <v>2286.3999999999996</v>
      </c>
      <c r="E115" s="16">
        <f t="shared" si="42"/>
        <v>840.8</v>
      </c>
      <c r="F115" s="16">
        <f t="shared" si="42"/>
        <v>882.8</v>
      </c>
      <c r="G115" s="16">
        <f t="shared" si="42"/>
        <v>927</v>
      </c>
      <c r="H115" s="16">
        <f t="shared" si="42"/>
        <v>927</v>
      </c>
      <c r="I115" s="16">
        <f t="shared" si="42"/>
        <v>927</v>
      </c>
      <c r="J115" s="16">
        <f t="shared" si="42"/>
        <v>927</v>
      </c>
      <c r="K115" s="89"/>
      <c r="L115" s="151"/>
      <c r="M115" s="152"/>
      <c r="N115" s="152"/>
      <c r="O115" s="152"/>
      <c r="P115" s="152"/>
      <c r="Q115" s="152"/>
      <c r="R115" s="152"/>
      <c r="S115" s="152"/>
      <c r="T115" s="152"/>
    </row>
    <row r="116" spans="1:20" s="121" customFormat="1" ht="15.75" customHeight="1">
      <c r="A116" s="218">
        <v>80</v>
      </c>
      <c r="B116" s="63" t="s">
        <v>88</v>
      </c>
      <c r="C116" s="214">
        <f>C118+C120</f>
        <v>3420.5</v>
      </c>
      <c r="D116" s="214">
        <f aca="true" t="shared" si="43" ref="D116:J116">D118+D120</f>
        <v>3420.5</v>
      </c>
      <c r="E116" s="214">
        <f t="shared" si="43"/>
        <v>0</v>
      </c>
      <c r="F116" s="214">
        <f t="shared" si="43"/>
        <v>0</v>
      </c>
      <c r="G116" s="214">
        <f t="shared" si="43"/>
        <v>0</v>
      </c>
      <c r="H116" s="214">
        <f t="shared" si="43"/>
        <v>0</v>
      </c>
      <c r="I116" s="214">
        <f t="shared" si="43"/>
        <v>0</v>
      </c>
      <c r="J116" s="214">
        <f t="shared" si="43"/>
        <v>0</v>
      </c>
      <c r="K116" s="241" t="s">
        <v>108</v>
      </c>
      <c r="L116" s="243">
        <f>L118+L120</f>
        <v>276960</v>
      </c>
      <c r="M116" s="244"/>
      <c r="N116" s="244"/>
      <c r="O116" s="244"/>
      <c r="P116" s="244"/>
      <c r="Q116" s="244"/>
      <c r="R116" s="244"/>
      <c r="S116" s="244"/>
      <c r="T116" s="244"/>
    </row>
    <row r="117" spans="1:21" s="121" customFormat="1" ht="178.5" customHeight="1" thickBot="1">
      <c r="A117" s="219"/>
      <c r="B117" s="27" t="s">
        <v>111</v>
      </c>
      <c r="C117" s="215"/>
      <c r="D117" s="215"/>
      <c r="E117" s="215"/>
      <c r="F117" s="215"/>
      <c r="G117" s="215"/>
      <c r="H117" s="215"/>
      <c r="I117" s="215"/>
      <c r="J117" s="215"/>
      <c r="K117" s="242"/>
      <c r="L117" s="243"/>
      <c r="M117" s="244"/>
      <c r="N117" s="244"/>
      <c r="O117" s="244"/>
      <c r="P117" s="244"/>
      <c r="Q117" s="244"/>
      <c r="R117" s="244"/>
      <c r="S117" s="244"/>
      <c r="T117" s="244"/>
      <c r="U117" s="121">
        <v>276.9</v>
      </c>
    </row>
    <row r="118" spans="1:20" s="121" customFormat="1" ht="16.5" thickBot="1">
      <c r="A118" s="116">
        <v>81</v>
      </c>
      <c r="B118" s="27" t="s">
        <v>16</v>
      </c>
      <c r="C118" s="57">
        <f>D118+E118+F118+G118+H118+I118+J118</f>
        <v>0</v>
      </c>
      <c r="D118" s="52">
        <v>0</v>
      </c>
      <c r="E118" s="52">
        <v>0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120"/>
      <c r="L118" s="243"/>
      <c r="M118" s="244"/>
      <c r="N118" s="244"/>
      <c r="O118" s="244"/>
      <c r="P118" s="244"/>
      <c r="Q118" s="244"/>
      <c r="R118" s="244"/>
      <c r="S118" s="244"/>
      <c r="T118" s="244"/>
    </row>
    <row r="119" spans="1:20" s="121" customFormat="1" ht="48" thickBot="1">
      <c r="A119" s="116">
        <v>82</v>
      </c>
      <c r="B119" s="27" t="s">
        <v>45</v>
      </c>
      <c r="C119" s="57">
        <f>D119+E119+F119+G119+H119+I119+J119</f>
        <v>0</v>
      </c>
      <c r="D119" s="52">
        <v>0</v>
      </c>
      <c r="E119" s="52">
        <v>0</v>
      </c>
      <c r="F119" s="52">
        <v>0</v>
      </c>
      <c r="G119" s="52">
        <v>0</v>
      </c>
      <c r="H119" s="52">
        <v>0</v>
      </c>
      <c r="I119" s="52">
        <v>0</v>
      </c>
      <c r="J119" s="52">
        <v>0</v>
      </c>
      <c r="K119" s="120"/>
      <c r="L119" s="243"/>
      <c r="M119" s="244"/>
      <c r="N119" s="244"/>
      <c r="O119" s="244"/>
      <c r="P119" s="244"/>
      <c r="Q119" s="244"/>
      <c r="R119" s="244"/>
      <c r="S119" s="244"/>
      <c r="T119" s="244"/>
    </row>
    <row r="120" spans="1:21" s="121" customFormat="1" ht="21" customHeight="1" thickBot="1">
      <c r="A120" s="116">
        <v>83</v>
      </c>
      <c r="B120" s="27" t="s">
        <v>17</v>
      </c>
      <c r="C120" s="57">
        <f>D120+E120+F120+G120+H120+I120+J120</f>
        <v>3420.5</v>
      </c>
      <c r="D120" s="52">
        <f>2551.9+300+U120+290+1.7</f>
        <v>3420.5</v>
      </c>
      <c r="E120" s="52">
        <v>0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120"/>
      <c r="L120" s="239">
        <f>280960-4000</f>
        <v>276960</v>
      </c>
      <c r="M120" s="240"/>
      <c r="N120" s="240"/>
      <c r="O120" s="240"/>
      <c r="P120" s="240"/>
      <c r="Q120" s="240"/>
      <c r="R120" s="240"/>
      <c r="S120" s="240"/>
      <c r="T120" s="240"/>
      <c r="U120" s="122">
        <v>276.9</v>
      </c>
    </row>
    <row r="121" spans="1:20" s="121" customFormat="1" ht="48" thickBot="1">
      <c r="A121" s="116">
        <v>84</v>
      </c>
      <c r="B121" s="27" t="s">
        <v>45</v>
      </c>
      <c r="C121" s="57">
        <f>D121+E121+F121+G121+H121+I121+J121</f>
        <v>1980.8999999999999</v>
      </c>
      <c r="D121" s="52">
        <f>2001.3-20.4</f>
        <v>1980.8999999999999</v>
      </c>
      <c r="E121" s="52">
        <v>0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120"/>
      <c r="L121" s="243"/>
      <c r="M121" s="244"/>
      <c r="N121" s="244"/>
      <c r="O121" s="244"/>
      <c r="P121" s="244"/>
      <c r="Q121" s="244"/>
      <c r="R121" s="244"/>
      <c r="S121" s="244"/>
      <c r="T121" s="244"/>
    </row>
    <row r="122" spans="1:20" s="121" customFormat="1" ht="15.75" customHeight="1">
      <c r="A122" s="218">
        <v>85</v>
      </c>
      <c r="B122" s="63" t="s">
        <v>89</v>
      </c>
      <c r="C122" s="214">
        <f>C124+C126</f>
        <v>10724.1</v>
      </c>
      <c r="D122" s="214">
        <f aca="true" t="shared" si="44" ref="D122:J122">D124+D126</f>
        <v>2509.6</v>
      </c>
      <c r="E122" s="214">
        <f t="shared" si="44"/>
        <v>1890.8</v>
      </c>
      <c r="F122" s="214">
        <f t="shared" si="44"/>
        <v>1985.3</v>
      </c>
      <c r="G122" s="214">
        <f t="shared" si="44"/>
        <v>1084.6</v>
      </c>
      <c r="H122" s="214">
        <f t="shared" si="44"/>
        <v>1084.6</v>
      </c>
      <c r="I122" s="214">
        <f t="shared" si="44"/>
        <v>1084.6</v>
      </c>
      <c r="J122" s="214">
        <f t="shared" si="44"/>
        <v>1084.6</v>
      </c>
      <c r="K122" s="241" t="s">
        <v>108</v>
      </c>
      <c r="L122" s="243">
        <f>L124+L125+L126+L127</f>
        <v>5567</v>
      </c>
      <c r="M122" s="244"/>
      <c r="N122" s="244"/>
      <c r="O122" s="244"/>
      <c r="P122" s="244"/>
      <c r="Q122" s="244"/>
      <c r="R122" s="244"/>
      <c r="S122" s="244"/>
      <c r="T122" s="244"/>
    </row>
    <row r="123" spans="1:21" s="121" customFormat="1" ht="175.5" customHeight="1" thickBot="1">
      <c r="A123" s="219"/>
      <c r="B123" s="27" t="s">
        <v>90</v>
      </c>
      <c r="C123" s="215"/>
      <c r="D123" s="215"/>
      <c r="E123" s="215"/>
      <c r="F123" s="215"/>
      <c r="G123" s="215"/>
      <c r="H123" s="215"/>
      <c r="I123" s="215"/>
      <c r="J123" s="215"/>
      <c r="K123" s="242"/>
      <c r="L123" s="243"/>
      <c r="M123" s="244"/>
      <c r="N123" s="244"/>
      <c r="O123" s="244"/>
      <c r="P123" s="244"/>
      <c r="Q123" s="244"/>
      <c r="R123" s="244"/>
      <c r="S123" s="244"/>
      <c r="T123" s="244"/>
      <c r="U123" s="121">
        <v>5.6</v>
      </c>
    </row>
    <row r="124" spans="1:21" s="121" customFormat="1" ht="16.5" thickBot="1">
      <c r="A124" s="116">
        <v>86</v>
      </c>
      <c r="B124" s="27" t="s">
        <v>16</v>
      </c>
      <c r="C124" s="57">
        <f>D124+E124+F124+G124+H124+I124+J124</f>
        <v>1252</v>
      </c>
      <c r="D124" s="52">
        <f>1252+U124+U125</f>
        <v>1252</v>
      </c>
      <c r="E124" s="52">
        <v>0</v>
      </c>
      <c r="F124" s="52">
        <v>0</v>
      </c>
      <c r="G124" s="52">
        <v>0</v>
      </c>
      <c r="H124" s="52">
        <v>0</v>
      </c>
      <c r="I124" s="52">
        <v>0</v>
      </c>
      <c r="J124" s="52">
        <v>0</v>
      </c>
      <c r="K124" s="120"/>
      <c r="L124" s="239">
        <f>-18108</f>
        <v>-18108</v>
      </c>
      <c r="M124" s="240"/>
      <c r="N124" s="240"/>
      <c r="O124" s="240"/>
      <c r="P124" s="240"/>
      <c r="Q124" s="240"/>
      <c r="R124" s="240"/>
      <c r="S124" s="240"/>
      <c r="T124" s="240"/>
      <c r="U124" s="122">
        <v>-18.1</v>
      </c>
    </row>
    <row r="125" spans="1:21" s="121" customFormat="1" ht="48" thickBot="1">
      <c r="A125" s="116">
        <v>87</v>
      </c>
      <c r="B125" s="27" t="s">
        <v>45</v>
      </c>
      <c r="C125" s="57">
        <f>D125+E125+F125+G125+H125+I125+J125</f>
        <v>305.5</v>
      </c>
      <c r="D125" s="52">
        <f>287.4+U125</f>
        <v>305.5</v>
      </c>
      <c r="E125" s="52">
        <v>0</v>
      </c>
      <c r="F125" s="52">
        <v>0</v>
      </c>
      <c r="G125" s="52">
        <v>0</v>
      </c>
      <c r="H125" s="52">
        <v>0</v>
      </c>
      <c r="I125" s="52">
        <v>0</v>
      </c>
      <c r="J125" s="52">
        <v>0</v>
      </c>
      <c r="K125" s="120"/>
      <c r="L125" s="239">
        <f>18108</f>
        <v>18108</v>
      </c>
      <c r="M125" s="240"/>
      <c r="N125" s="240"/>
      <c r="O125" s="240"/>
      <c r="P125" s="240"/>
      <c r="Q125" s="240"/>
      <c r="R125" s="240"/>
      <c r="S125" s="240"/>
      <c r="T125" s="240"/>
      <c r="U125" s="122">
        <v>18.1</v>
      </c>
    </row>
    <row r="126" spans="1:21" s="121" customFormat="1" ht="21" customHeight="1" thickBot="1">
      <c r="A126" s="116">
        <v>88</v>
      </c>
      <c r="B126" s="27" t="s">
        <v>17</v>
      </c>
      <c r="C126" s="57">
        <f>D126+E126+F126+G126+H126+I126+J126</f>
        <v>9472.1</v>
      </c>
      <c r="D126" s="52">
        <f>U126+U127+1252</f>
        <v>1257.6</v>
      </c>
      <c r="E126" s="52">
        <v>1890.8</v>
      </c>
      <c r="F126" s="52">
        <v>1985.3</v>
      </c>
      <c r="G126" s="52">
        <v>1084.6</v>
      </c>
      <c r="H126" s="52">
        <f aca="true" t="shared" si="45" ref="H126:J127">G126</f>
        <v>1084.6</v>
      </c>
      <c r="I126" s="52">
        <f t="shared" si="45"/>
        <v>1084.6</v>
      </c>
      <c r="J126" s="52">
        <f t="shared" si="45"/>
        <v>1084.6</v>
      </c>
      <c r="K126" s="120"/>
      <c r="L126" s="239">
        <f>-16541+4000</f>
        <v>-12541</v>
      </c>
      <c r="M126" s="240"/>
      <c r="N126" s="240"/>
      <c r="O126" s="240"/>
      <c r="P126" s="240"/>
      <c r="Q126" s="240"/>
      <c r="R126" s="240"/>
      <c r="S126" s="240"/>
      <c r="T126" s="240"/>
      <c r="U126" s="121">
        <v>-12.5</v>
      </c>
    </row>
    <row r="127" spans="1:21" s="121" customFormat="1" ht="48" thickBot="1">
      <c r="A127" s="116">
        <v>89</v>
      </c>
      <c r="B127" s="27" t="s">
        <v>45</v>
      </c>
      <c r="C127" s="57">
        <f>D127+E127+F127+G127+H127+I127+J127</f>
        <v>5737.1</v>
      </c>
      <c r="D127" s="52">
        <f>287.4+U127</f>
        <v>305.5</v>
      </c>
      <c r="E127" s="52">
        <v>840.8</v>
      </c>
      <c r="F127" s="52">
        <v>882.8</v>
      </c>
      <c r="G127" s="52">
        <v>927</v>
      </c>
      <c r="H127" s="52">
        <f t="shared" si="45"/>
        <v>927</v>
      </c>
      <c r="I127" s="52">
        <f t="shared" si="45"/>
        <v>927</v>
      </c>
      <c r="J127" s="52">
        <f t="shared" si="45"/>
        <v>927</v>
      </c>
      <c r="K127" s="120"/>
      <c r="L127" s="239">
        <f>18108</f>
        <v>18108</v>
      </c>
      <c r="M127" s="240"/>
      <c r="N127" s="240"/>
      <c r="O127" s="240"/>
      <c r="P127" s="240"/>
      <c r="Q127" s="240"/>
      <c r="R127" s="240"/>
      <c r="S127" s="240"/>
      <c r="T127" s="240"/>
      <c r="U127" s="121">
        <v>18.1</v>
      </c>
    </row>
    <row r="128" spans="1:20" ht="15.75" customHeight="1" hidden="1">
      <c r="A128" s="181"/>
      <c r="B128" s="15" t="s">
        <v>50</v>
      </c>
      <c r="C128" s="177">
        <f>C130+C132</f>
        <v>0</v>
      </c>
      <c r="D128" s="177">
        <f aca="true" t="shared" si="46" ref="D128:J128">D130+D132</f>
        <v>0</v>
      </c>
      <c r="E128" s="177">
        <f t="shared" si="46"/>
        <v>0</v>
      </c>
      <c r="F128" s="177">
        <f t="shared" si="46"/>
        <v>0</v>
      </c>
      <c r="G128" s="177">
        <f t="shared" si="46"/>
        <v>0</v>
      </c>
      <c r="H128" s="177">
        <f t="shared" si="46"/>
        <v>0</v>
      </c>
      <c r="I128" s="177">
        <f t="shared" si="46"/>
        <v>0</v>
      </c>
      <c r="J128" s="177">
        <f t="shared" si="46"/>
        <v>0</v>
      </c>
      <c r="K128" s="89">
        <v>34.35</v>
      </c>
      <c r="L128" s="151"/>
      <c r="M128" s="183"/>
      <c r="N128" s="183"/>
      <c r="O128" s="183"/>
      <c r="P128" s="183"/>
      <c r="Q128" s="183"/>
      <c r="R128" s="183"/>
      <c r="S128" s="183"/>
      <c r="T128" s="183"/>
    </row>
    <row r="129" spans="1:20" ht="104.25" customHeight="1" hidden="1" thickBot="1">
      <c r="A129" s="182"/>
      <c r="B129" s="11" t="s">
        <v>60</v>
      </c>
      <c r="C129" s="178"/>
      <c r="D129" s="178"/>
      <c r="E129" s="178"/>
      <c r="F129" s="178"/>
      <c r="G129" s="178"/>
      <c r="H129" s="178"/>
      <c r="I129" s="178"/>
      <c r="J129" s="178"/>
      <c r="K129" s="89"/>
      <c r="L129" s="151"/>
      <c r="M129" s="183"/>
      <c r="N129" s="183"/>
      <c r="O129" s="183"/>
      <c r="P129" s="183"/>
      <c r="Q129" s="183"/>
      <c r="R129" s="183"/>
      <c r="S129" s="183"/>
      <c r="T129" s="183"/>
    </row>
    <row r="130" spans="1:20" ht="16.5" customHeight="1" hidden="1" thickBot="1">
      <c r="A130" s="114"/>
      <c r="B130" s="11" t="s">
        <v>16</v>
      </c>
      <c r="C130" s="19">
        <f>D130+E130+F130+G130+H130+I130+J130</f>
        <v>0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89"/>
      <c r="L130" s="151"/>
      <c r="M130" s="183"/>
      <c r="N130" s="183"/>
      <c r="O130" s="183"/>
      <c r="P130" s="183"/>
      <c r="Q130" s="183"/>
      <c r="R130" s="183"/>
      <c r="S130" s="183"/>
      <c r="T130" s="183"/>
    </row>
    <row r="131" spans="1:20" ht="48" customHeight="1" hidden="1" thickBot="1">
      <c r="A131" s="114"/>
      <c r="B131" s="11" t="s">
        <v>45</v>
      </c>
      <c r="C131" s="19">
        <f>D131+E131+F131+G131+H131+I131+J131</f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89"/>
      <c r="L131" s="151"/>
      <c r="M131" s="183"/>
      <c r="N131" s="183"/>
      <c r="O131" s="183"/>
      <c r="P131" s="183"/>
      <c r="Q131" s="183"/>
      <c r="R131" s="183"/>
      <c r="S131" s="183"/>
      <c r="T131" s="183"/>
    </row>
    <row r="132" spans="1:20" ht="16.5" customHeight="1" hidden="1" thickBot="1">
      <c r="A132" s="114"/>
      <c r="B132" s="11" t="s">
        <v>17</v>
      </c>
      <c r="C132" s="19">
        <f>D132+E132+F132+G132+H132+I132+J132</f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89"/>
      <c r="L132" s="151"/>
      <c r="M132" s="183"/>
      <c r="N132" s="183"/>
      <c r="O132" s="183"/>
      <c r="P132" s="183"/>
      <c r="Q132" s="183"/>
      <c r="R132" s="183"/>
      <c r="S132" s="183"/>
      <c r="T132" s="183"/>
    </row>
    <row r="133" spans="1:20" ht="48" customHeight="1" hidden="1" thickBot="1">
      <c r="A133" s="114"/>
      <c r="B133" s="11" t="s">
        <v>45</v>
      </c>
      <c r="C133" s="19">
        <f>D133+E133+F133+G133+H133+I133+J133</f>
        <v>0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3"/>
      <c r="L133" s="151"/>
      <c r="M133" s="183"/>
      <c r="N133" s="183"/>
      <c r="O133" s="183"/>
      <c r="P133" s="183"/>
      <c r="Q133" s="183"/>
      <c r="R133" s="183"/>
      <c r="S133" s="183"/>
      <c r="T133" s="183"/>
    </row>
    <row r="134" spans="1:20" ht="95.25" thickBot="1">
      <c r="A134" s="114">
        <v>90</v>
      </c>
      <c r="B134" s="88" t="s">
        <v>99</v>
      </c>
      <c r="C134" s="19">
        <f>C135+C137</f>
        <v>0</v>
      </c>
      <c r="D134" s="19">
        <f aca="true" t="shared" si="47" ref="D134:J134">D135+D137</f>
        <v>0</v>
      </c>
      <c r="E134" s="19">
        <f t="shared" si="47"/>
        <v>0</v>
      </c>
      <c r="F134" s="19">
        <f t="shared" si="47"/>
        <v>0</v>
      </c>
      <c r="G134" s="19">
        <f t="shared" si="47"/>
        <v>0</v>
      </c>
      <c r="H134" s="19">
        <f t="shared" si="47"/>
        <v>0</v>
      </c>
      <c r="I134" s="19">
        <f t="shared" si="47"/>
        <v>0</v>
      </c>
      <c r="J134" s="19">
        <f t="shared" si="47"/>
        <v>0</v>
      </c>
      <c r="K134" s="13">
        <v>34.35</v>
      </c>
      <c r="L134" s="151"/>
      <c r="M134" s="152"/>
      <c r="N134" s="152"/>
      <c r="O134" s="152"/>
      <c r="P134" s="152"/>
      <c r="Q134" s="152"/>
      <c r="R134" s="152"/>
      <c r="S134" s="152"/>
      <c r="T134" s="152"/>
    </row>
    <row r="135" spans="1:20" ht="16.5" thickBot="1">
      <c r="A135" s="114">
        <v>91</v>
      </c>
      <c r="B135" s="11" t="s">
        <v>16</v>
      </c>
      <c r="C135" s="19">
        <f>D135+E135+F135+G135+H135+I135+J135</f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3"/>
      <c r="L135" s="151"/>
      <c r="M135" s="152"/>
      <c r="N135" s="152"/>
      <c r="O135" s="152"/>
      <c r="P135" s="152"/>
      <c r="Q135" s="152"/>
      <c r="R135" s="152"/>
      <c r="S135" s="152"/>
      <c r="T135" s="152"/>
    </row>
    <row r="136" spans="1:20" ht="48" thickBot="1">
      <c r="A136" s="114">
        <v>92</v>
      </c>
      <c r="B136" s="11" t="s">
        <v>45</v>
      </c>
      <c r="C136" s="19">
        <f>D136+E136+F136+G136+H136+I136+J136</f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3"/>
      <c r="L136" s="151"/>
      <c r="M136" s="152"/>
      <c r="N136" s="152"/>
      <c r="O136" s="152"/>
      <c r="P136" s="152"/>
      <c r="Q136" s="152"/>
      <c r="R136" s="152"/>
      <c r="S136" s="152"/>
      <c r="T136" s="152"/>
    </row>
    <row r="137" spans="1:20" ht="16.5" thickBot="1">
      <c r="A137" s="114">
        <v>93</v>
      </c>
      <c r="B137" s="11" t="s">
        <v>17</v>
      </c>
      <c r="C137" s="19">
        <f>D137+E137+F137+G137+H137+I137+J137</f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3"/>
      <c r="L137" s="151"/>
      <c r="M137" s="152"/>
      <c r="N137" s="152"/>
      <c r="O137" s="152"/>
      <c r="P137" s="152"/>
      <c r="Q137" s="152"/>
      <c r="R137" s="152"/>
      <c r="S137" s="152"/>
      <c r="T137" s="152"/>
    </row>
    <row r="138" spans="1:20" ht="48" thickBot="1">
      <c r="A138" s="114">
        <v>94</v>
      </c>
      <c r="B138" s="11" t="s">
        <v>45</v>
      </c>
      <c r="C138" s="19">
        <f>D138+E138+F138+G138+H138+I138+J138</f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3"/>
      <c r="L138" s="151"/>
      <c r="M138" s="152"/>
      <c r="N138" s="152"/>
      <c r="O138" s="152"/>
      <c r="P138" s="152"/>
      <c r="Q138" s="152"/>
      <c r="R138" s="152"/>
      <c r="S138" s="152"/>
      <c r="T138" s="152"/>
    </row>
    <row r="139" spans="1:20" ht="31.5" customHeight="1" thickBot="1">
      <c r="A139" s="114">
        <v>95</v>
      </c>
      <c r="B139" s="159" t="s">
        <v>28</v>
      </c>
      <c r="C139" s="160"/>
      <c r="D139" s="160"/>
      <c r="E139" s="160"/>
      <c r="F139" s="160"/>
      <c r="G139" s="160"/>
      <c r="H139" s="160"/>
      <c r="I139" s="160"/>
      <c r="J139" s="160"/>
      <c r="K139" s="161"/>
      <c r="L139" s="151"/>
      <c r="M139" s="152"/>
      <c r="N139" s="152"/>
      <c r="O139" s="152"/>
      <c r="P139" s="152"/>
      <c r="Q139" s="152"/>
      <c r="R139" s="152"/>
      <c r="S139" s="152"/>
      <c r="T139" s="152"/>
    </row>
    <row r="140" spans="1:20" ht="48" thickBot="1">
      <c r="A140" s="114">
        <v>96</v>
      </c>
      <c r="B140" s="11" t="s">
        <v>21</v>
      </c>
      <c r="C140" s="29">
        <f>C141+C143</f>
        <v>129298.59999999999</v>
      </c>
      <c r="D140" s="29">
        <f aca="true" t="shared" si="48" ref="D140:J140">D141+D143</f>
        <v>14509.700000000003</v>
      </c>
      <c r="E140" s="29">
        <f t="shared" si="48"/>
        <v>18221.399999999998</v>
      </c>
      <c r="F140" s="29">
        <f t="shared" si="48"/>
        <v>19415.500000000004</v>
      </c>
      <c r="G140" s="29">
        <f t="shared" si="48"/>
        <v>19288</v>
      </c>
      <c r="H140" s="29">
        <f t="shared" si="48"/>
        <v>19288</v>
      </c>
      <c r="I140" s="29">
        <f t="shared" si="48"/>
        <v>19288</v>
      </c>
      <c r="J140" s="29">
        <f t="shared" si="48"/>
        <v>19288</v>
      </c>
      <c r="K140" s="89"/>
      <c r="L140" s="151"/>
      <c r="M140" s="152"/>
      <c r="N140" s="152"/>
      <c r="O140" s="152"/>
      <c r="P140" s="152"/>
      <c r="Q140" s="152"/>
      <c r="R140" s="152"/>
      <c r="S140" s="152"/>
      <c r="T140" s="152"/>
    </row>
    <row r="141" spans="1:20" ht="16.5" thickBot="1">
      <c r="A141" s="114">
        <v>97</v>
      </c>
      <c r="B141" s="11" t="s">
        <v>16</v>
      </c>
      <c r="C141" s="28">
        <f aca="true" t="shared" si="49" ref="C141:J142">C149+C167+C162</f>
        <v>66.6</v>
      </c>
      <c r="D141" s="28">
        <f t="shared" si="49"/>
        <v>66.6</v>
      </c>
      <c r="E141" s="28">
        <f t="shared" si="49"/>
        <v>0</v>
      </c>
      <c r="F141" s="28">
        <f t="shared" si="49"/>
        <v>0</v>
      </c>
      <c r="G141" s="28">
        <f t="shared" si="49"/>
        <v>0</v>
      </c>
      <c r="H141" s="28">
        <f t="shared" si="49"/>
        <v>0</v>
      </c>
      <c r="I141" s="28">
        <f t="shared" si="49"/>
        <v>0</v>
      </c>
      <c r="J141" s="28">
        <f t="shared" si="49"/>
        <v>0</v>
      </c>
      <c r="K141" s="89"/>
      <c r="L141" s="151"/>
      <c r="M141" s="152"/>
      <c r="N141" s="152"/>
      <c r="O141" s="152"/>
      <c r="P141" s="152"/>
      <c r="Q141" s="152"/>
      <c r="R141" s="152"/>
      <c r="S141" s="152"/>
      <c r="T141" s="152"/>
    </row>
    <row r="142" spans="1:20" ht="48" thickBot="1">
      <c r="A142" s="114">
        <v>98</v>
      </c>
      <c r="B142" s="11" t="s">
        <v>45</v>
      </c>
      <c r="C142" s="28">
        <f t="shared" si="49"/>
        <v>66.6</v>
      </c>
      <c r="D142" s="28">
        <f t="shared" si="49"/>
        <v>66.6</v>
      </c>
      <c r="E142" s="28">
        <f t="shared" si="49"/>
        <v>0</v>
      </c>
      <c r="F142" s="28">
        <f t="shared" si="49"/>
        <v>0</v>
      </c>
      <c r="G142" s="28">
        <f t="shared" si="49"/>
        <v>0</v>
      </c>
      <c r="H142" s="28">
        <f t="shared" si="49"/>
        <v>0</v>
      </c>
      <c r="I142" s="28">
        <f t="shared" si="49"/>
        <v>0</v>
      </c>
      <c r="J142" s="28">
        <f t="shared" si="49"/>
        <v>0</v>
      </c>
      <c r="K142" s="89"/>
      <c r="L142" s="151"/>
      <c r="M142" s="152"/>
      <c r="N142" s="152"/>
      <c r="O142" s="152"/>
      <c r="P142" s="152"/>
      <c r="Q142" s="152"/>
      <c r="R142" s="152"/>
      <c r="S142" s="152"/>
      <c r="T142" s="152"/>
    </row>
    <row r="143" spans="1:20" ht="16.5" thickBot="1">
      <c r="A143" s="114">
        <v>99</v>
      </c>
      <c r="B143" s="11" t="s">
        <v>17</v>
      </c>
      <c r="C143" s="28">
        <f aca="true" t="shared" si="50" ref="C143:J144">C151+C155+C158+C164+C169</f>
        <v>129231.99999999999</v>
      </c>
      <c r="D143" s="123">
        <f t="shared" si="50"/>
        <v>14443.100000000002</v>
      </c>
      <c r="E143" s="28">
        <f t="shared" si="50"/>
        <v>18221.399999999998</v>
      </c>
      <c r="F143" s="28">
        <f t="shared" si="50"/>
        <v>19415.500000000004</v>
      </c>
      <c r="G143" s="28">
        <f t="shared" si="50"/>
        <v>19288</v>
      </c>
      <c r="H143" s="28">
        <f t="shared" si="50"/>
        <v>19288</v>
      </c>
      <c r="I143" s="28">
        <f t="shared" si="50"/>
        <v>19288</v>
      </c>
      <c r="J143" s="28">
        <f t="shared" si="50"/>
        <v>19288</v>
      </c>
      <c r="K143" s="89"/>
      <c r="L143" s="151"/>
      <c r="M143" s="152"/>
      <c r="N143" s="152"/>
      <c r="O143" s="152"/>
      <c r="P143" s="152"/>
      <c r="Q143" s="152"/>
      <c r="R143" s="152"/>
      <c r="S143" s="152"/>
      <c r="T143" s="152"/>
    </row>
    <row r="144" spans="1:20" ht="48" thickBot="1">
      <c r="A144" s="114">
        <v>100</v>
      </c>
      <c r="B144" s="11" t="s">
        <v>45</v>
      </c>
      <c r="C144" s="28">
        <f t="shared" si="50"/>
        <v>129231.99999999999</v>
      </c>
      <c r="D144" s="123">
        <f t="shared" si="50"/>
        <v>14443.100000000002</v>
      </c>
      <c r="E144" s="28">
        <f t="shared" si="50"/>
        <v>18221.399999999998</v>
      </c>
      <c r="F144" s="28">
        <f t="shared" si="50"/>
        <v>19415.500000000004</v>
      </c>
      <c r="G144" s="28">
        <f t="shared" si="50"/>
        <v>19288</v>
      </c>
      <c r="H144" s="28">
        <f t="shared" si="50"/>
        <v>19288</v>
      </c>
      <c r="I144" s="28">
        <f t="shared" si="50"/>
        <v>19288</v>
      </c>
      <c r="J144" s="28">
        <f t="shared" si="50"/>
        <v>19288</v>
      </c>
      <c r="K144" s="89"/>
      <c r="L144" s="151"/>
      <c r="M144" s="152"/>
      <c r="N144" s="152"/>
      <c r="O144" s="152"/>
      <c r="P144" s="152"/>
      <c r="Q144" s="152"/>
      <c r="R144" s="152"/>
      <c r="S144" s="152"/>
      <c r="T144" s="152"/>
    </row>
    <row r="145" spans="1:20" ht="16.5" customHeight="1" hidden="1" thickBot="1">
      <c r="A145" s="114"/>
      <c r="B145" s="11" t="s">
        <v>18</v>
      </c>
      <c r="C145" s="28"/>
      <c r="D145" s="28"/>
      <c r="E145" s="28"/>
      <c r="F145" s="28"/>
      <c r="G145" s="28"/>
      <c r="H145" s="28"/>
      <c r="I145" s="28"/>
      <c r="J145" s="28"/>
      <c r="K145" s="89"/>
      <c r="L145" s="151"/>
      <c r="M145" s="152"/>
      <c r="N145" s="152"/>
      <c r="O145" s="152"/>
      <c r="P145" s="152"/>
      <c r="Q145" s="152"/>
      <c r="R145" s="152"/>
      <c r="S145" s="152"/>
      <c r="T145" s="152"/>
    </row>
    <row r="146" spans="1:20" ht="16.5" customHeight="1" hidden="1" thickBot="1">
      <c r="A146" s="114"/>
      <c r="B146" s="11" t="s">
        <v>17</v>
      </c>
      <c r="C146" s="28"/>
      <c r="D146" s="28"/>
      <c r="E146" s="28"/>
      <c r="F146" s="28"/>
      <c r="G146" s="28"/>
      <c r="H146" s="28"/>
      <c r="I146" s="28"/>
      <c r="J146" s="28"/>
      <c r="K146" s="89"/>
      <c r="L146" s="151"/>
      <c r="M146" s="152"/>
      <c r="N146" s="152"/>
      <c r="O146" s="152"/>
      <c r="P146" s="152"/>
      <c r="Q146" s="152"/>
      <c r="R146" s="152"/>
      <c r="S146" s="152"/>
      <c r="T146" s="152"/>
    </row>
    <row r="147" spans="1:20" ht="32.25" customHeight="1" hidden="1" thickBot="1">
      <c r="A147" s="114"/>
      <c r="B147" s="11" t="s">
        <v>19</v>
      </c>
      <c r="C147" s="28"/>
      <c r="D147" s="28"/>
      <c r="E147" s="28"/>
      <c r="F147" s="28"/>
      <c r="G147" s="28"/>
      <c r="H147" s="28"/>
      <c r="I147" s="28"/>
      <c r="J147" s="28"/>
      <c r="K147" s="89"/>
      <c r="L147" s="151"/>
      <c r="M147" s="152"/>
      <c r="N147" s="152"/>
      <c r="O147" s="152"/>
      <c r="P147" s="152"/>
      <c r="Q147" s="152"/>
      <c r="R147" s="152"/>
      <c r="S147" s="152"/>
      <c r="T147" s="152"/>
    </row>
    <row r="148" spans="1:20" ht="145.5" customHeight="1" thickBot="1">
      <c r="A148" s="114">
        <v>101</v>
      </c>
      <c r="B148" s="88" t="s">
        <v>72</v>
      </c>
      <c r="C148" s="29">
        <f>C149+C151</f>
        <v>126231.99999999999</v>
      </c>
      <c r="D148" s="29">
        <f aca="true" t="shared" si="51" ref="D148:J148">D149+D151</f>
        <v>13583.7</v>
      </c>
      <c r="E148" s="29">
        <f t="shared" si="51"/>
        <v>17437.8</v>
      </c>
      <c r="F148" s="29">
        <f t="shared" si="51"/>
        <v>18309.7</v>
      </c>
      <c r="G148" s="29">
        <f t="shared" si="51"/>
        <v>19225.2</v>
      </c>
      <c r="H148" s="29">
        <f t="shared" si="51"/>
        <v>19225.2</v>
      </c>
      <c r="I148" s="29">
        <f t="shared" si="51"/>
        <v>19225.2</v>
      </c>
      <c r="J148" s="29">
        <f t="shared" si="51"/>
        <v>19225.2</v>
      </c>
      <c r="K148" s="89" t="s">
        <v>109</v>
      </c>
      <c r="L148" s="151"/>
      <c r="M148" s="152"/>
      <c r="N148" s="152"/>
      <c r="O148" s="152"/>
      <c r="P148" s="152"/>
      <c r="Q148" s="152"/>
      <c r="R148" s="152"/>
      <c r="S148" s="152"/>
      <c r="T148" s="152"/>
    </row>
    <row r="149" spans="1:20" ht="16.5" thickBot="1">
      <c r="A149" s="114">
        <v>102</v>
      </c>
      <c r="B149" s="11" t="s">
        <v>16</v>
      </c>
      <c r="C149" s="29">
        <f>D149+E149+F149+G149+H149+I149+J149</f>
        <v>0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89"/>
      <c r="L149" s="151"/>
      <c r="M149" s="152"/>
      <c r="N149" s="152"/>
      <c r="O149" s="152"/>
      <c r="P149" s="152"/>
      <c r="Q149" s="152"/>
      <c r="R149" s="152"/>
      <c r="S149" s="152"/>
      <c r="T149" s="152"/>
    </row>
    <row r="150" spans="1:20" ht="48" thickBot="1">
      <c r="A150" s="114">
        <v>103</v>
      </c>
      <c r="B150" s="11" t="s">
        <v>45</v>
      </c>
      <c r="C150" s="29">
        <f>D150+E150+F150+G150+H150+I150+J150</f>
        <v>0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89"/>
      <c r="L150" s="151"/>
      <c r="M150" s="152"/>
      <c r="N150" s="152"/>
      <c r="O150" s="152"/>
      <c r="P150" s="152"/>
      <c r="Q150" s="152"/>
      <c r="R150" s="152"/>
      <c r="S150" s="152"/>
      <c r="T150" s="152"/>
    </row>
    <row r="151" spans="1:20" ht="16.5" thickBot="1">
      <c r="A151" s="114">
        <v>104</v>
      </c>
      <c r="B151" s="11" t="s">
        <v>25</v>
      </c>
      <c r="C151" s="29">
        <f>D151+E151+F151+G151+H151+I151+J151</f>
        <v>126231.99999999999</v>
      </c>
      <c r="D151" s="28">
        <f>D152</f>
        <v>13583.7</v>
      </c>
      <c r="E151" s="28">
        <f aca="true" t="shared" si="52" ref="E151:J151">E152</f>
        <v>17437.8</v>
      </c>
      <c r="F151" s="28">
        <f t="shared" si="52"/>
        <v>18309.7</v>
      </c>
      <c r="G151" s="28">
        <f t="shared" si="52"/>
        <v>19225.2</v>
      </c>
      <c r="H151" s="28">
        <f t="shared" si="52"/>
        <v>19225.2</v>
      </c>
      <c r="I151" s="28">
        <f t="shared" si="52"/>
        <v>19225.2</v>
      </c>
      <c r="J151" s="28">
        <f t="shared" si="52"/>
        <v>19225.2</v>
      </c>
      <c r="K151" s="89"/>
      <c r="L151" s="151"/>
      <c r="M151" s="152"/>
      <c r="N151" s="152"/>
      <c r="O151" s="152"/>
      <c r="P151" s="152"/>
      <c r="Q151" s="152"/>
      <c r="R151" s="152"/>
      <c r="S151" s="152"/>
      <c r="T151" s="152"/>
    </row>
    <row r="152" spans="1:20" ht="48" thickBot="1">
      <c r="A152" s="114">
        <v>105</v>
      </c>
      <c r="B152" s="11" t="s">
        <v>45</v>
      </c>
      <c r="C152" s="29">
        <f>D152+E152+F152+G152+H152+I152+J152</f>
        <v>126231.99999999999</v>
      </c>
      <c r="D152" s="28">
        <f>16789.7-3501.1+295.1</f>
        <v>13583.7</v>
      </c>
      <c r="E152" s="28">
        <v>17437.8</v>
      </c>
      <c r="F152" s="28">
        <v>18309.7</v>
      </c>
      <c r="G152" s="28">
        <v>19225.2</v>
      </c>
      <c r="H152" s="28">
        <f>G152</f>
        <v>19225.2</v>
      </c>
      <c r="I152" s="28">
        <f>H152</f>
        <v>19225.2</v>
      </c>
      <c r="J152" s="28">
        <f>I152</f>
        <v>19225.2</v>
      </c>
      <c r="K152" s="89"/>
      <c r="L152" s="151"/>
      <c r="M152" s="152"/>
      <c r="N152" s="152"/>
      <c r="O152" s="152"/>
      <c r="P152" s="152"/>
      <c r="Q152" s="152"/>
      <c r="R152" s="152"/>
      <c r="S152" s="152"/>
      <c r="T152" s="152"/>
    </row>
    <row r="153" spans="1:20" ht="15.75">
      <c r="A153" s="181">
        <v>106</v>
      </c>
      <c r="B153" s="15" t="s">
        <v>29</v>
      </c>
      <c r="C153" s="187">
        <f>C155</f>
        <v>0</v>
      </c>
      <c r="D153" s="187">
        <f>D155</f>
        <v>0</v>
      </c>
      <c r="E153" s="187">
        <f aca="true" t="shared" si="53" ref="E153:J153">E155</f>
        <v>0</v>
      </c>
      <c r="F153" s="187">
        <f t="shared" si="53"/>
        <v>0</v>
      </c>
      <c r="G153" s="187">
        <f t="shared" si="53"/>
        <v>0</v>
      </c>
      <c r="H153" s="187">
        <f t="shared" si="53"/>
        <v>0</v>
      </c>
      <c r="I153" s="187">
        <f t="shared" si="53"/>
        <v>0</v>
      </c>
      <c r="J153" s="187">
        <f t="shared" si="53"/>
        <v>0</v>
      </c>
      <c r="K153" s="179">
        <v>42.43</v>
      </c>
      <c r="L153" s="151"/>
      <c r="M153" s="152"/>
      <c r="N153" s="152"/>
      <c r="O153" s="152"/>
      <c r="P153" s="152"/>
      <c r="Q153" s="152"/>
      <c r="R153" s="152"/>
      <c r="S153" s="152"/>
      <c r="T153" s="152"/>
    </row>
    <row r="154" spans="1:20" ht="95.25" thickBot="1">
      <c r="A154" s="182"/>
      <c r="B154" s="11" t="s">
        <v>73</v>
      </c>
      <c r="C154" s="188"/>
      <c r="D154" s="188"/>
      <c r="E154" s="188"/>
      <c r="F154" s="188"/>
      <c r="G154" s="188"/>
      <c r="H154" s="188"/>
      <c r="I154" s="188"/>
      <c r="J154" s="188"/>
      <c r="K154" s="184"/>
      <c r="L154" s="151"/>
      <c r="M154" s="152"/>
      <c r="N154" s="152"/>
      <c r="O154" s="152"/>
      <c r="P154" s="152"/>
      <c r="Q154" s="152"/>
      <c r="R154" s="152"/>
      <c r="S154" s="152"/>
      <c r="T154" s="152"/>
    </row>
    <row r="155" spans="1:20" ht="16.5" thickBot="1">
      <c r="A155" s="114">
        <v>107</v>
      </c>
      <c r="B155" s="11" t="s">
        <v>17</v>
      </c>
      <c r="C155" s="29">
        <f>D155+E155+F155+G155+H155+I155+J155</f>
        <v>0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89"/>
      <c r="L155" s="151"/>
      <c r="M155" s="152"/>
      <c r="N155" s="152"/>
      <c r="O155" s="152"/>
      <c r="P155" s="152"/>
      <c r="Q155" s="152"/>
      <c r="R155" s="152"/>
      <c r="S155" s="152"/>
      <c r="T155" s="152"/>
    </row>
    <row r="156" spans="1:20" ht="48" thickBot="1">
      <c r="A156" s="114">
        <v>108</v>
      </c>
      <c r="B156" s="11" t="s">
        <v>45</v>
      </c>
      <c r="C156" s="29">
        <f>D156+E156+F156+G156+H156+I156+J156</f>
        <v>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89"/>
      <c r="L156" s="151"/>
      <c r="M156" s="152"/>
      <c r="N156" s="152"/>
      <c r="O156" s="152"/>
      <c r="P156" s="152"/>
      <c r="Q156" s="152"/>
      <c r="R156" s="152"/>
      <c r="S156" s="152"/>
      <c r="T156" s="152"/>
    </row>
    <row r="157" spans="1:20" ht="79.5" thickBot="1">
      <c r="A157" s="114">
        <v>109</v>
      </c>
      <c r="B157" s="11" t="s">
        <v>51</v>
      </c>
      <c r="C157" s="29">
        <f>C158</f>
        <v>416.1</v>
      </c>
      <c r="D157" s="29">
        <f aca="true" t="shared" si="54" ref="D157:J158">D158</f>
        <v>48</v>
      </c>
      <c r="E157" s="29">
        <f t="shared" si="54"/>
        <v>57</v>
      </c>
      <c r="F157" s="29">
        <f t="shared" si="54"/>
        <v>59.9</v>
      </c>
      <c r="G157" s="29">
        <f t="shared" si="54"/>
        <v>62.8</v>
      </c>
      <c r="H157" s="29">
        <f t="shared" si="54"/>
        <v>62.8</v>
      </c>
      <c r="I157" s="29">
        <f t="shared" si="54"/>
        <v>62.8</v>
      </c>
      <c r="J157" s="29">
        <f t="shared" si="54"/>
        <v>62.8</v>
      </c>
      <c r="K157" s="89">
        <v>38.41</v>
      </c>
      <c r="L157" s="151"/>
      <c r="M157" s="152"/>
      <c r="N157" s="152"/>
      <c r="O157" s="152"/>
      <c r="P157" s="152"/>
      <c r="Q157" s="152"/>
      <c r="R157" s="152"/>
      <c r="S157" s="152"/>
      <c r="T157" s="152"/>
    </row>
    <row r="158" spans="1:20" ht="16.5" thickBot="1">
      <c r="A158" s="114">
        <v>110</v>
      </c>
      <c r="B158" s="11" t="s">
        <v>17</v>
      </c>
      <c r="C158" s="29">
        <f>D158+E158+F158+G158+H158+I158+J158</f>
        <v>416.1</v>
      </c>
      <c r="D158" s="28">
        <f>D159</f>
        <v>48</v>
      </c>
      <c r="E158" s="28">
        <f t="shared" si="54"/>
        <v>57</v>
      </c>
      <c r="F158" s="28">
        <f t="shared" si="54"/>
        <v>59.9</v>
      </c>
      <c r="G158" s="28">
        <f t="shared" si="54"/>
        <v>62.8</v>
      </c>
      <c r="H158" s="28">
        <f t="shared" si="54"/>
        <v>62.8</v>
      </c>
      <c r="I158" s="28">
        <f t="shared" si="54"/>
        <v>62.8</v>
      </c>
      <c r="J158" s="28">
        <f t="shared" si="54"/>
        <v>62.8</v>
      </c>
      <c r="K158" s="89"/>
      <c r="L158" s="151"/>
      <c r="M158" s="152"/>
      <c r="N158" s="152"/>
      <c r="O158" s="152"/>
      <c r="P158" s="152"/>
      <c r="Q158" s="152"/>
      <c r="R158" s="152"/>
      <c r="S158" s="152"/>
      <c r="T158" s="152"/>
    </row>
    <row r="159" spans="1:20" ht="48" thickBot="1">
      <c r="A159" s="114">
        <v>111</v>
      </c>
      <c r="B159" s="11" t="s">
        <v>45</v>
      </c>
      <c r="C159" s="29">
        <f>D159+E159+F159+G159+H159+I159+J159</f>
        <v>416.1</v>
      </c>
      <c r="D159" s="28">
        <f>58-10</f>
        <v>48</v>
      </c>
      <c r="E159" s="28">
        <v>57</v>
      </c>
      <c r="F159" s="28">
        <v>59.9</v>
      </c>
      <c r="G159" s="28">
        <v>62.8</v>
      </c>
      <c r="H159" s="28">
        <f>G159</f>
        <v>62.8</v>
      </c>
      <c r="I159" s="28">
        <f>H159</f>
        <v>62.8</v>
      </c>
      <c r="J159" s="28">
        <f>I159</f>
        <v>62.8</v>
      </c>
      <c r="K159" s="89"/>
      <c r="L159" s="151"/>
      <c r="M159" s="152"/>
      <c r="N159" s="152"/>
      <c r="O159" s="152"/>
      <c r="P159" s="152"/>
      <c r="Q159" s="152"/>
      <c r="R159" s="152"/>
      <c r="S159" s="152"/>
      <c r="T159" s="152"/>
    </row>
    <row r="160" spans="1:20" ht="15.75">
      <c r="A160" s="181">
        <v>112</v>
      </c>
      <c r="B160" s="15" t="s">
        <v>30</v>
      </c>
      <c r="C160" s="187">
        <f>C162+C164</f>
        <v>2602.8</v>
      </c>
      <c r="D160" s="187">
        <f aca="true" t="shared" si="55" ref="D160:J160">D162+D164</f>
        <v>830.3000000000001</v>
      </c>
      <c r="E160" s="187">
        <f t="shared" si="55"/>
        <v>726.6</v>
      </c>
      <c r="F160" s="187">
        <f t="shared" si="55"/>
        <v>1045.9</v>
      </c>
      <c r="G160" s="187">
        <f t="shared" si="55"/>
        <v>0</v>
      </c>
      <c r="H160" s="187">
        <f t="shared" si="55"/>
        <v>0</v>
      </c>
      <c r="I160" s="187">
        <f t="shared" si="55"/>
        <v>0</v>
      </c>
      <c r="J160" s="187">
        <f t="shared" si="55"/>
        <v>0</v>
      </c>
      <c r="K160" s="179">
        <v>44.45</v>
      </c>
      <c r="L160" s="151"/>
      <c r="M160" s="152"/>
      <c r="N160" s="152"/>
      <c r="O160" s="152"/>
      <c r="P160" s="152"/>
      <c r="Q160" s="152"/>
      <c r="R160" s="152"/>
      <c r="S160" s="152"/>
      <c r="T160" s="152"/>
    </row>
    <row r="161" spans="1:20" ht="111" thickBot="1">
      <c r="A161" s="182"/>
      <c r="B161" s="11" t="s">
        <v>52</v>
      </c>
      <c r="C161" s="188"/>
      <c r="D161" s="188"/>
      <c r="E161" s="188"/>
      <c r="F161" s="188"/>
      <c r="G161" s="188"/>
      <c r="H161" s="188"/>
      <c r="I161" s="188"/>
      <c r="J161" s="188"/>
      <c r="K161" s="180"/>
      <c r="L161" s="151"/>
      <c r="M161" s="152"/>
      <c r="N161" s="152"/>
      <c r="O161" s="152"/>
      <c r="P161" s="152"/>
      <c r="Q161" s="152"/>
      <c r="R161" s="152"/>
      <c r="S161" s="152"/>
      <c r="T161" s="152"/>
    </row>
    <row r="162" spans="1:20" ht="16.5" thickBot="1">
      <c r="A162" s="114">
        <v>113</v>
      </c>
      <c r="B162" s="11" t="s">
        <v>16</v>
      </c>
      <c r="C162" s="29">
        <f>D162+E162+F162+G162+H162+I162+J162</f>
        <v>66.6</v>
      </c>
      <c r="D162" s="123">
        <v>66.6</v>
      </c>
      <c r="E162" s="28">
        <v>0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89"/>
      <c r="L162" s="151"/>
      <c r="M162" s="152"/>
      <c r="N162" s="152"/>
      <c r="O162" s="152"/>
      <c r="P162" s="152"/>
      <c r="Q162" s="152"/>
      <c r="R162" s="152"/>
      <c r="S162" s="152"/>
      <c r="T162" s="152"/>
    </row>
    <row r="163" spans="1:20" ht="48" thickBot="1">
      <c r="A163" s="181">
        <v>114</v>
      </c>
      <c r="B163" s="11" t="s">
        <v>45</v>
      </c>
      <c r="C163" s="29">
        <f>D163+E163+F163+G163+H163+I163+J163</f>
        <v>66.6</v>
      </c>
      <c r="D163" s="123">
        <v>66.6</v>
      </c>
      <c r="E163" s="28">
        <v>0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89"/>
      <c r="L163" s="151"/>
      <c r="M163" s="152"/>
      <c r="N163" s="152"/>
      <c r="O163" s="152"/>
      <c r="P163" s="152"/>
      <c r="Q163" s="152"/>
      <c r="R163" s="152"/>
      <c r="S163" s="152"/>
      <c r="T163" s="152"/>
    </row>
    <row r="164" spans="1:20" ht="16.5" thickBot="1">
      <c r="A164" s="200"/>
      <c r="B164" s="11" t="s">
        <v>17</v>
      </c>
      <c r="C164" s="29">
        <f>D164+E164+F164+G164+H164+I164+J164</f>
        <v>2536.2000000000003</v>
      </c>
      <c r="D164" s="123">
        <f>D165</f>
        <v>763.7</v>
      </c>
      <c r="E164" s="28">
        <f aca="true" t="shared" si="56" ref="E164:J164">E165</f>
        <v>726.6</v>
      </c>
      <c r="F164" s="28">
        <f t="shared" si="56"/>
        <v>1045.9</v>
      </c>
      <c r="G164" s="28">
        <f t="shared" si="56"/>
        <v>0</v>
      </c>
      <c r="H164" s="28">
        <f t="shared" si="56"/>
        <v>0</v>
      </c>
      <c r="I164" s="28">
        <f t="shared" si="56"/>
        <v>0</v>
      </c>
      <c r="J164" s="28">
        <f t="shared" si="56"/>
        <v>0</v>
      </c>
      <c r="K164" s="89"/>
      <c r="L164" s="151"/>
      <c r="M164" s="152"/>
      <c r="N164" s="152"/>
      <c r="O164" s="152"/>
      <c r="P164" s="152"/>
      <c r="Q164" s="152"/>
      <c r="R164" s="152"/>
      <c r="S164" s="152"/>
      <c r="T164" s="152"/>
    </row>
    <row r="165" spans="1:20" ht="48" thickBot="1">
      <c r="A165" s="114">
        <v>115</v>
      </c>
      <c r="B165" s="11" t="s">
        <v>45</v>
      </c>
      <c r="C165" s="29">
        <f>D165+E165+F165+G165+H165+I165+J165</f>
        <v>2536.2000000000003</v>
      </c>
      <c r="D165" s="123">
        <f>941+44.4-221.7</f>
        <v>763.7</v>
      </c>
      <c r="E165" s="28">
        <v>726.6</v>
      </c>
      <c r="F165" s="28">
        <v>1045.9</v>
      </c>
      <c r="G165" s="28">
        <v>0</v>
      </c>
      <c r="H165" s="28">
        <v>0</v>
      </c>
      <c r="I165" s="28">
        <v>0</v>
      </c>
      <c r="J165" s="28">
        <v>0</v>
      </c>
      <c r="K165" s="91"/>
      <c r="L165" s="151"/>
      <c r="M165" s="152"/>
      <c r="N165" s="152"/>
      <c r="O165" s="152"/>
      <c r="P165" s="152"/>
      <c r="Q165" s="152"/>
      <c r="R165" s="152"/>
      <c r="S165" s="152"/>
      <c r="T165" s="152"/>
    </row>
    <row r="166" spans="1:20" ht="111" thickBot="1">
      <c r="A166" s="114">
        <v>116</v>
      </c>
      <c r="B166" s="11" t="s">
        <v>66</v>
      </c>
      <c r="C166" s="29">
        <f>C167+C169</f>
        <v>47.7</v>
      </c>
      <c r="D166" s="29">
        <f aca="true" t="shared" si="57" ref="D166:J166">D167+D169</f>
        <v>47.7</v>
      </c>
      <c r="E166" s="29">
        <f t="shared" si="57"/>
        <v>0</v>
      </c>
      <c r="F166" s="29">
        <f t="shared" si="57"/>
        <v>0</v>
      </c>
      <c r="G166" s="29">
        <f t="shared" si="57"/>
        <v>0</v>
      </c>
      <c r="H166" s="29">
        <f t="shared" si="57"/>
        <v>0</v>
      </c>
      <c r="I166" s="29">
        <f t="shared" si="57"/>
        <v>0</v>
      </c>
      <c r="J166" s="29">
        <f t="shared" si="57"/>
        <v>0</v>
      </c>
      <c r="K166" s="89">
        <v>46.47</v>
      </c>
      <c r="L166" s="151"/>
      <c r="M166" s="152"/>
      <c r="N166" s="152"/>
      <c r="O166" s="152"/>
      <c r="P166" s="152"/>
      <c r="Q166" s="152"/>
      <c r="R166" s="152"/>
      <c r="S166" s="152"/>
      <c r="T166" s="152"/>
    </row>
    <row r="167" spans="1:20" ht="16.5" thickBot="1">
      <c r="A167" s="114">
        <v>117</v>
      </c>
      <c r="B167" s="11" t="s">
        <v>16</v>
      </c>
      <c r="C167" s="29">
        <f>D167+E167+F167+G167+H167+I167+J167</f>
        <v>0</v>
      </c>
      <c r="D167" s="28">
        <f>D168</f>
        <v>0</v>
      </c>
      <c r="E167" s="28">
        <f aca="true" t="shared" si="58" ref="E167:J167">E168</f>
        <v>0</v>
      </c>
      <c r="F167" s="28">
        <f t="shared" si="58"/>
        <v>0</v>
      </c>
      <c r="G167" s="28">
        <f t="shared" si="58"/>
        <v>0</v>
      </c>
      <c r="H167" s="28">
        <f t="shared" si="58"/>
        <v>0</v>
      </c>
      <c r="I167" s="28">
        <f t="shared" si="58"/>
        <v>0</v>
      </c>
      <c r="J167" s="28">
        <f t="shared" si="58"/>
        <v>0</v>
      </c>
      <c r="K167" s="89"/>
      <c r="L167" s="151"/>
      <c r="M167" s="152"/>
      <c r="N167" s="152"/>
      <c r="O167" s="152"/>
      <c r="P167" s="152"/>
      <c r="Q167" s="152"/>
      <c r="R167" s="152"/>
      <c r="S167" s="152"/>
      <c r="T167" s="152"/>
    </row>
    <row r="168" spans="1:20" ht="48" thickBot="1">
      <c r="A168" s="114">
        <v>118</v>
      </c>
      <c r="B168" s="11" t="s">
        <v>45</v>
      </c>
      <c r="C168" s="29">
        <f>D168+E168+F168+G168+H168+I168+J168</f>
        <v>0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89"/>
      <c r="L168" s="151"/>
      <c r="M168" s="152"/>
      <c r="N168" s="152"/>
      <c r="O168" s="152"/>
      <c r="P168" s="152"/>
      <c r="Q168" s="152"/>
      <c r="R168" s="152"/>
      <c r="S168" s="152"/>
      <c r="T168" s="152"/>
    </row>
    <row r="169" spans="1:20" ht="16.5" thickBot="1">
      <c r="A169" s="114">
        <v>119</v>
      </c>
      <c r="B169" s="11" t="s">
        <v>17</v>
      </c>
      <c r="C169" s="29">
        <f>D169+E169+F169+G169+H169+I169+J169</f>
        <v>47.7</v>
      </c>
      <c r="D169" s="28">
        <f>D170</f>
        <v>47.7</v>
      </c>
      <c r="E169" s="28">
        <f aca="true" t="shared" si="59" ref="E169:J169">E170</f>
        <v>0</v>
      </c>
      <c r="F169" s="28">
        <f t="shared" si="59"/>
        <v>0</v>
      </c>
      <c r="G169" s="28">
        <f t="shared" si="59"/>
        <v>0</v>
      </c>
      <c r="H169" s="28">
        <f t="shared" si="59"/>
        <v>0</v>
      </c>
      <c r="I169" s="28">
        <f t="shared" si="59"/>
        <v>0</v>
      </c>
      <c r="J169" s="28">
        <f t="shared" si="59"/>
        <v>0</v>
      </c>
      <c r="K169" s="89"/>
      <c r="L169" s="151"/>
      <c r="M169" s="152"/>
      <c r="N169" s="152"/>
      <c r="O169" s="152"/>
      <c r="P169" s="152"/>
      <c r="Q169" s="152"/>
      <c r="R169" s="152"/>
      <c r="S169" s="152"/>
      <c r="T169" s="152"/>
    </row>
    <row r="170" spans="1:20" ht="48" thickBot="1">
      <c r="A170" s="114">
        <v>120</v>
      </c>
      <c r="B170" s="11" t="s">
        <v>45</v>
      </c>
      <c r="C170" s="29">
        <f>D170+E170+F170+G170+H170+I170+J170</f>
        <v>47.7</v>
      </c>
      <c r="D170" s="28">
        <v>47.7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89"/>
      <c r="L170" s="151"/>
      <c r="M170" s="152"/>
      <c r="N170" s="152"/>
      <c r="O170" s="152"/>
      <c r="P170" s="152"/>
      <c r="Q170" s="152"/>
      <c r="R170" s="152"/>
      <c r="S170" s="152"/>
      <c r="T170" s="152"/>
    </row>
    <row r="171" spans="1:20" ht="47.25" customHeight="1" thickBot="1">
      <c r="A171" s="114">
        <v>121</v>
      </c>
      <c r="B171" s="201" t="s">
        <v>57</v>
      </c>
      <c r="C171" s="202"/>
      <c r="D171" s="202"/>
      <c r="E171" s="202"/>
      <c r="F171" s="202"/>
      <c r="G171" s="202"/>
      <c r="H171" s="202"/>
      <c r="I171" s="202"/>
      <c r="J171" s="202"/>
      <c r="K171" s="203"/>
      <c r="L171" s="151"/>
      <c r="M171" s="152"/>
      <c r="N171" s="152"/>
      <c r="O171" s="152"/>
      <c r="P171" s="152"/>
      <c r="Q171" s="152"/>
      <c r="R171" s="152"/>
      <c r="S171" s="152"/>
      <c r="T171" s="152"/>
    </row>
    <row r="172" spans="1:21" ht="48" thickBot="1">
      <c r="A172" s="114">
        <v>122</v>
      </c>
      <c r="B172" s="11" t="s">
        <v>21</v>
      </c>
      <c r="C172" s="22">
        <f>C173+C175</f>
        <v>44688.6</v>
      </c>
      <c r="D172" s="22">
        <f>D173+D175</f>
        <v>7905.2</v>
      </c>
      <c r="E172" s="22">
        <f aca="true" t="shared" si="60" ref="E172:J172">E173+E175</f>
        <v>6590.7</v>
      </c>
      <c r="F172" s="22">
        <f t="shared" si="60"/>
        <v>6381.5</v>
      </c>
      <c r="G172" s="22">
        <f t="shared" si="60"/>
        <v>6476.299999999999</v>
      </c>
      <c r="H172" s="22">
        <f t="shared" si="60"/>
        <v>6476.299999999999</v>
      </c>
      <c r="I172" s="22">
        <f t="shared" si="60"/>
        <v>6476.299999999999</v>
      </c>
      <c r="J172" s="22">
        <f t="shared" si="60"/>
        <v>6476.299999999999</v>
      </c>
      <c r="K172" s="89"/>
      <c r="L172" s="235">
        <f>L186</f>
        <v>278700</v>
      </c>
      <c r="M172" s="236"/>
      <c r="N172" s="236"/>
      <c r="O172" s="236"/>
      <c r="P172" s="236"/>
      <c r="Q172" s="236"/>
      <c r="R172" s="236"/>
      <c r="S172" s="236"/>
      <c r="T172" s="236"/>
      <c r="U172">
        <v>278.7</v>
      </c>
    </row>
    <row r="173" spans="1:20" ht="16.5" thickBot="1">
      <c r="A173" s="114">
        <v>123</v>
      </c>
      <c r="B173" s="11" t="s">
        <v>16</v>
      </c>
      <c r="C173" s="22">
        <f>C187</f>
        <v>31109.100000000002</v>
      </c>
      <c r="D173" s="23">
        <f>D187+D196+D201</f>
        <v>5446</v>
      </c>
      <c r="E173" s="23">
        <f aca="true" t="shared" si="61" ref="D173:J174">E187</f>
        <v>4484.7</v>
      </c>
      <c r="F173" s="23">
        <f t="shared" si="61"/>
        <v>4484.7</v>
      </c>
      <c r="G173" s="23">
        <f t="shared" si="61"/>
        <v>4484.7</v>
      </c>
      <c r="H173" s="23">
        <f t="shared" si="61"/>
        <v>4484.7</v>
      </c>
      <c r="I173" s="23">
        <f t="shared" si="61"/>
        <v>4484.7</v>
      </c>
      <c r="J173" s="23">
        <f t="shared" si="61"/>
        <v>4484.7</v>
      </c>
      <c r="K173" s="89"/>
      <c r="L173" s="235">
        <f>L187</f>
        <v>-200000</v>
      </c>
      <c r="M173" s="236"/>
      <c r="N173" s="236"/>
      <c r="O173" s="236"/>
      <c r="P173" s="236"/>
      <c r="Q173" s="236"/>
      <c r="R173" s="236"/>
      <c r="S173" s="236"/>
      <c r="T173" s="236"/>
    </row>
    <row r="174" spans="1:20" ht="48" thickBot="1">
      <c r="A174" s="114">
        <v>124</v>
      </c>
      <c r="B174" s="11" t="s">
        <v>45</v>
      </c>
      <c r="C174" s="22">
        <f>C188</f>
        <v>20205.500000000004</v>
      </c>
      <c r="D174" s="23">
        <f t="shared" si="61"/>
        <v>2879.3</v>
      </c>
      <c r="E174" s="23">
        <f t="shared" si="61"/>
        <v>2887.7</v>
      </c>
      <c r="F174" s="23">
        <f t="shared" si="61"/>
        <v>2887.7</v>
      </c>
      <c r="G174" s="23">
        <f t="shared" si="61"/>
        <v>2887.7</v>
      </c>
      <c r="H174" s="23">
        <f t="shared" si="61"/>
        <v>2887.7</v>
      </c>
      <c r="I174" s="23">
        <f t="shared" si="61"/>
        <v>2887.7</v>
      </c>
      <c r="J174" s="23">
        <f t="shared" si="61"/>
        <v>2887.7</v>
      </c>
      <c r="K174" s="89"/>
      <c r="L174" s="235">
        <f>L188</f>
        <v>200000</v>
      </c>
      <c r="M174" s="236"/>
      <c r="N174" s="236"/>
      <c r="O174" s="236"/>
      <c r="P174" s="236"/>
      <c r="Q174" s="236"/>
      <c r="R174" s="236"/>
      <c r="S174" s="236"/>
      <c r="T174" s="236"/>
    </row>
    <row r="175" spans="1:20" ht="16.5" thickBot="1">
      <c r="A175" s="114">
        <v>125</v>
      </c>
      <c r="B175" s="11" t="s">
        <v>17</v>
      </c>
      <c r="C175" s="22">
        <f>C189+C193</f>
        <v>13579.499999999998</v>
      </c>
      <c r="D175" s="125">
        <f>D189+D193+D198+D203</f>
        <v>2459.2</v>
      </c>
      <c r="E175" s="125">
        <f aca="true" t="shared" si="62" ref="E175:J175">E189+E193+E198</f>
        <v>2106</v>
      </c>
      <c r="F175" s="125">
        <f t="shared" si="62"/>
        <v>1896.8</v>
      </c>
      <c r="G175" s="125">
        <f t="shared" si="62"/>
        <v>1991.6</v>
      </c>
      <c r="H175" s="125">
        <f t="shared" si="62"/>
        <v>1991.6</v>
      </c>
      <c r="I175" s="125">
        <f t="shared" si="62"/>
        <v>1991.6</v>
      </c>
      <c r="J175" s="125">
        <f t="shared" si="62"/>
        <v>1991.6</v>
      </c>
      <c r="K175" s="89"/>
      <c r="L175" s="235">
        <f>L189</f>
        <v>-82313.35</v>
      </c>
      <c r="M175" s="236"/>
      <c r="N175" s="236"/>
      <c r="O175" s="236"/>
      <c r="P175" s="236"/>
      <c r="Q175" s="236"/>
      <c r="R175" s="236"/>
      <c r="S175" s="236"/>
      <c r="T175" s="236"/>
    </row>
    <row r="176" spans="1:20" ht="48" thickBot="1">
      <c r="A176" s="114">
        <v>126</v>
      </c>
      <c r="B176" s="11" t="s">
        <v>45</v>
      </c>
      <c r="C176" s="22">
        <f>C190+C194</f>
        <v>10943.7</v>
      </c>
      <c r="D176" s="125">
        <f aca="true" t="shared" si="63" ref="D176:J176">D190+D194</f>
        <v>1695.8999999999999</v>
      </c>
      <c r="E176" s="125">
        <f t="shared" si="63"/>
        <v>1685.1</v>
      </c>
      <c r="F176" s="125">
        <f t="shared" si="63"/>
        <v>1454.3</v>
      </c>
      <c r="G176" s="125">
        <f t="shared" si="63"/>
        <v>1527.1</v>
      </c>
      <c r="H176" s="125">
        <f t="shared" si="63"/>
        <v>1527.1</v>
      </c>
      <c r="I176" s="125">
        <f t="shared" si="63"/>
        <v>1527.1</v>
      </c>
      <c r="J176" s="125">
        <f t="shared" si="63"/>
        <v>1527.1</v>
      </c>
      <c r="K176" s="89"/>
      <c r="L176" s="235">
        <f>L190</f>
        <v>361013.35</v>
      </c>
      <c r="M176" s="236"/>
      <c r="N176" s="236"/>
      <c r="O176" s="236"/>
      <c r="P176" s="236"/>
      <c r="Q176" s="236"/>
      <c r="R176" s="236"/>
      <c r="S176" s="236"/>
      <c r="T176" s="236"/>
    </row>
    <row r="177" spans="1:20" ht="16.5" customHeight="1" hidden="1" thickBot="1">
      <c r="A177" s="114"/>
      <c r="B177" s="11" t="s">
        <v>18</v>
      </c>
      <c r="C177" s="23"/>
      <c r="D177" s="23"/>
      <c r="E177" s="23"/>
      <c r="F177" s="23"/>
      <c r="G177" s="23"/>
      <c r="H177" s="23"/>
      <c r="I177" s="23"/>
      <c r="J177" s="23"/>
      <c r="K177" s="89"/>
      <c r="L177" s="151"/>
      <c r="M177" s="152"/>
      <c r="N177" s="152"/>
      <c r="O177" s="152"/>
      <c r="P177" s="152"/>
      <c r="Q177" s="152"/>
      <c r="R177" s="152"/>
      <c r="S177" s="152"/>
      <c r="T177" s="152"/>
    </row>
    <row r="178" spans="1:20" ht="16.5" customHeight="1" hidden="1" thickBot="1">
      <c r="A178" s="114"/>
      <c r="B178" s="11" t="s">
        <v>17</v>
      </c>
      <c r="C178" s="23"/>
      <c r="D178" s="23"/>
      <c r="E178" s="23"/>
      <c r="F178" s="23"/>
      <c r="G178" s="23"/>
      <c r="H178" s="23"/>
      <c r="I178" s="23"/>
      <c r="J178" s="23"/>
      <c r="K178" s="89"/>
      <c r="L178" s="151"/>
      <c r="M178" s="152"/>
      <c r="N178" s="152"/>
      <c r="O178" s="152"/>
      <c r="P178" s="152"/>
      <c r="Q178" s="152"/>
      <c r="R178" s="152"/>
      <c r="S178" s="152"/>
      <c r="T178" s="152"/>
    </row>
    <row r="179" spans="1:20" ht="32.25" customHeight="1" hidden="1" thickBot="1">
      <c r="A179" s="114"/>
      <c r="B179" s="11" t="s">
        <v>19</v>
      </c>
      <c r="C179" s="23"/>
      <c r="D179" s="23"/>
      <c r="E179" s="23"/>
      <c r="F179" s="23"/>
      <c r="G179" s="23"/>
      <c r="H179" s="23"/>
      <c r="I179" s="23"/>
      <c r="J179" s="23"/>
      <c r="K179" s="89"/>
      <c r="L179" s="151"/>
      <c r="M179" s="152"/>
      <c r="N179" s="152"/>
      <c r="O179" s="152"/>
      <c r="P179" s="152"/>
      <c r="Q179" s="152"/>
      <c r="R179" s="152"/>
      <c r="S179" s="152"/>
      <c r="T179" s="152"/>
    </row>
    <row r="180" spans="1:20" ht="15.75" customHeight="1" hidden="1">
      <c r="A180" s="181"/>
      <c r="B180" s="15" t="s">
        <v>31</v>
      </c>
      <c r="C180" s="189"/>
      <c r="D180" s="189"/>
      <c r="E180" s="189"/>
      <c r="F180" s="189"/>
      <c r="G180" s="189"/>
      <c r="H180" s="189"/>
      <c r="I180" s="189"/>
      <c r="J180" s="189"/>
      <c r="K180" s="179"/>
      <c r="L180" s="151"/>
      <c r="M180" s="152"/>
      <c r="N180" s="152"/>
      <c r="O180" s="152"/>
      <c r="P180" s="152"/>
      <c r="Q180" s="152"/>
      <c r="R180" s="152"/>
      <c r="S180" s="152"/>
      <c r="T180" s="152"/>
    </row>
    <row r="181" spans="1:20" ht="79.5" customHeight="1" hidden="1" thickBot="1">
      <c r="A181" s="182"/>
      <c r="B181" s="24" t="s">
        <v>32</v>
      </c>
      <c r="C181" s="190"/>
      <c r="D181" s="190"/>
      <c r="E181" s="190"/>
      <c r="F181" s="190"/>
      <c r="G181" s="190"/>
      <c r="H181" s="190"/>
      <c r="I181" s="190"/>
      <c r="J181" s="190"/>
      <c r="K181" s="180"/>
      <c r="L181" s="151"/>
      <c r="M181" s="152"/>
      <c r="N181" s="152"/>
      <c r="O181" s="152"/>
      <c r="P181" s="152"/>
      <c r="Q181" s="152"/>
      <c r="R181" s="152"/>
      <c r="S181" s="152"/>
      <c r="T181" s="152"/>
    </row>
    <row r="182" spans="1:20" ht="16.5" customHeight="1" hidden="1" thickBot="1">
      <c r="A182" s="114"/>
      <c r="B182" s="11" t="s">
        <v>16</v>
      </c>
      <c r="C182" s="23"/>
      <c r="D182" s="23"/>
      <c r="E182" s="23"/>
      <c r="F182" s="23"/>
      <c r="G182" s="23"/>
      <c r="H182" s="23"/>
      <c r="I182" s="23"/>
      <c r="J182" s="23"/>
      <c r="K182" s="89"/>
      <c r="L182" s="151"/>
      <c r="M182" s="152"/>
      <c r="N182" s="152"/>
      <c r="O182" s="152"/>
      <c r="P182" s="152"/>
      <c r="Q182" s="152"/>
      <c r="R182" s="152"/>
      <c r="S182" s="152"/>
      <c r="T182" s="152"/>
    </row>
    <row r="183" spans="1:20" ht="48" customHeight="1" hidden="1" thickBot="1">
      <c r="A183" s="114"/>
      <c r="B183" s="11" t="s">
        <v>45</v>
      </c>
      <c r="C183" s="23"/>
      <c r="D183" s="23"/>
      <c r="E183" s="23"/>
      <c r="F183" s="23"/>
      <c r="G183" s="23"/>
      <c r="H183" s="23"/>
      <c r="I183" s="23"/>
      <c r="J183" s="23"/>
      <c r="K183" s="89"/>
      <c r="L183" s="151"/>
      <c r="M183" s="152"/>
      <c r="N183" s="152"/>
      <c r="O183" s="152"/>
      <c r="P183" s="152"/>
      <c r="Q183" s="152"/>
      <c r="R183" s="152"/>
      <c r="S183" s="152"/>
      <c r="T183" s="152"/>
    </row>
    <row r="184" spans="1:20" ht="16.5" customHeight="1" hidden="1" thickBot="1">
      <c r="A184" s="114"/>
      <c r="B184" s="11" t="s">
        <v>17</v>
      </c>
      <c r="C184" s="23"/>
      <c r="D184" s="23"/>
      <c r="E184" s="23"/>
      <c r="F184" s="23"/>
      <c r="G184" s="23"/>
      <c r="H184" s="23"/>
      <c r="I184" s="23"/>
      <c r="J184" s="23"/>
      <c r="K184" s="89"/>
      <c r="L184" s="151"/>
      <c r="M184" s="152"/>
      <c r="N184" s="152"/>
      <c r="O184" s="152"/>
      <c r="P184" s="152"/>
      <c r="Q184" s="152"/>
      <c r="R184" s="152"/>
      <c r="S184" s="152"/>
      <c r="T184" s="152"/>
    </row>
    <row r="185" spans="1:20" ht="48" customHeight="1" hidden="1" thickBot="1">
      <c r="A185" s="114"/>
      <c r="B185" s="11" t="s">
        <v>45</v>
      </c>
      <c r="C185" s="23"/>
      <c r="D185" s="23"/>
      <c r="E185" s="23"/>
      <c r="F185" s="23"/>
      <c r="G185" s="23"/>
      <c r="H185" s="23"/>
      <c r="I185" s="23"/>
      <c r="J185" s="23"/>
      <c r="K185" s="89"/>
      <c r="L185" s="151"/>
      <c r="M185" s="152"/>
      <c r="N185" s="152"/>
      <c r="O185" s="152"/>
      <c r="P185" s="152"/>
      <c r="Q185" s="152"/>
      <c r="R185" s="152"/>
      <c r="S185" s="152"/>
      <c r="T185" s="152"/>
    </row>
    <row r="186" spans="1:20" ht="63.75" thickBot="1">
      <c r="A186" s="114">
        <v>127</v>
      </c>
      <c r="B186" s="11" t="s">
        <v>56</v>
      </c>
      <c r="C186" s="22">
        <f>C187+C189</f>
        <v>44688.6</v>
      </c>
      <c r="D186" s="22">
        <f aca="true" t="shared" si="64" ref="D186:J186">D187+D189</f>
        <v>6149.5</v>
      </c>
      <c r="E186" s="22">
        <f t="shared" si="64"/>
        <v>6538.7</v>
      </c>
      <c r="F186" s="22">
        <f t="shared" si="64"/>
        <v>6326.4</v>
      </c>
      <c r="G186" s="22">
        <f t="shared" si="64"/>
        <v>6418.5</v>
      </c>
      <c r="H186" s="22">
        <f t="shared" si="64"/>
        <v>6418.5</v>
      </c>
      <c r="I186" s="22">
        <f t="shared" si="64"/>
        <v>6418.5</v>
      </c>
      <c r="J186" s="22">
        <f t="shared" si="64"/>
        <v>6418.5</v>
      </c>
      <c r="K186" s="89">
        <v>50.51</v>
      </c>
      <c r="L186" s="237">
        <f>L187+L188+L189+L190</f>
        <v>278700</v>
      </c>
      <c r="M186" s="238"/>
      <c r="N186" s="238"/>
      <c r="O186" s="238"/>
      <c r="P186" s="238"/>
      <c r="Q186" s="238"/>
      <c r="R186" s="238"/>
      <c r="S186" s="238"/>
      <c r="T186" s="238"/>
    </row>
    <row r="187" spans="1:21" ht="16.5" thickBot="1">
      <c r="A187" s="114">
        <v>128</v>
      </c>
      <c r="B187" s="11" t="s">
        <v>16</v>
      </c>
      <c r="C187" s="22">
        <f>D187+E187+F187+G187+H187+I187+J187</f>
        <v>31109.100000000002</v>
      </c>
      <c r="D187" s="23">
        <f>U187+U188+4200.9</f>
        <v>4200.9</v>
      </c>
      <c r="E187" s="23">
        <v>4484.7</v>
      </c>
      <c r="F187" s="23">
        <v>4484.7</v>
      </c>
      <c r="G187" s="23">
        <v>4484.7</v>
      </c>
      <c r="H187" s="23">
        <f aca="true" t="shared" si="65" ref="H187:J190">G187</f>
        <v>4484.7</v>
      </c>
      <c r="I187" s="23">
        <f t="shared" si="65"/>
        <v>4484.7</v>
      </c>
      <c r="J187" s="23">
        <f t="shared" si="65"/>
        <v>4484.7</v>
      </c>
      <c r="K187" s="89"/>
      <c r="L187" s="235">
        <f>-200000</f>
        <v>-200000</v>
      </c>
      <c r="M187" s="236"/>
      <c r="N187" s="236"/>
      <c r="O187" s="236"/>
      <c r="P187" s="236"/>
      <c r="Q187" s="236"/>
      <c r="R187" s="236"/>
      <c r="S187" s="236"/>
      <c r="T187" s="236"/>
      <c r="U187">
        <v>-200</v>
      </c>
    </row>
    <row r="188" spans="1:21" ht="53.25" customHeight="1" thickBot="1">
      <c r="A188" s="114">
        <v>129</v>
      </c>
      <c r="B188" s="11" t="s">
        <v>45</v>
      </c>
      <c r="C188" s="22">
        <f>D188+E188+F188+G188+H188+I188+J188</f>
        <v>20205.500000000004</v>
      </c>
      <c r="D188" s="23">
        <f>2679.3+U188</f>
        <v>2879.3</v>
      </c>
      <c r="E188" s="23">
        <v>2887.7</v>
      </c>
      <c r="F188" s="23">
        <v>2887.7</v>
      </c>
      <c r="G188" s="23">
        <f>F188</f>
        <v>2887.7</v>
      </c>
      <c r="H188" s="23">
        <f t="shared" si="65"/>
        <v>2887.7</v>
      </c>
      <c r="I188" s="23">
        <f t="shared" si="65"/>
        <v>2887.7</v>
      </c>
      <c r="J188" s="23">
        <f t="shared" si="65"/>
        <v>2887.7</v>
      </c>
      <c r="K188" s="89"/>
      <c r="L188" s="235">
        <f>200000</f>
        <v>200000</v>
      </c>
      <c r="M188" s="236"/>
      <c r="N188" s="236"/>
      <c r="O188" s="236"/>
      <c r="P188" s="236"/>
      <c r="Q188" s="236"/>
      <c r="R188" s="236"/>
      <c r="S188" s="236"/>
      <c r="T188" s="236"/>
      <c r="U188">
        <v>200</v>
      </c>
    </row>
    <row r="189" spans="1:21" ht="16.5" thickBot="1">
      <c r="A189" s="114">
        <v>130</v>
      </c>
      <c r="B189" s="11" t="s">
        <v>25</v>
      </c>
      <c r="C189" s="22">
        <f>D189+E189+F189+G189+H189+I189+J189</f>
        <v>13579.499999999998</v>
      </c>
      <c r="D189" s="23">
        <f>1590.6+U189+U190+79.8-0.5</f>
        <v>1948.6</v>
      </c>
      <c r="E189" s="23">
        <v>2054</v>
      </c>
      <c r="F189" s="23">
        <v>1841.7</v>
      </c>
      <c r="G189" s="23">
        <v>1933.8</v>
      </c>
      <c r="H189" s="23">
        <f t="shared" si="65"/>
        <v>1933.8</v>
      </c>
      <c r="I189" s="23">
        <f t="shared" si="65"/>
        <v>1933.8</v>
      </c>
      <c r="J189" s="23">
        <f t="shared" si="65"/>
        <v>1933.8</v>
      </c>
      <c r="K189" s="89"/>
      <c r="L189" s="235">
        <f>-82313.35</f>
        <v>-82313.35</v>
      </c>
      <c r="M189" s="236"/>
      <c r="N189" s="236"/>
      <c r="O189" s="236"/>
      <c r="P189" s="236"/>
      <c r="Q189" s="236"/>
      <c r="R189" s="236"/>
      <c r="S189" s="236"/>
      <c r="T189" s="236"/>
      <c r="U189">
        <v>-82.3</v>
      </c>
    </row>
    <row r="190" spans="1:21" ht="53.25" customHeight="1" thickBot="1">
      <c r="A190" s="114">
        <v>131</v>
      </c>
      <c r="B190" s="11" t="s">
        <v>45</v>
      </c>
      <c r="C190" s="22">
        <f>D190+E190+F190+G190+H190+I190+J190</f>
        <v>10943.7</v>
      </c>
      <c r="D190" s="23">
        <f>1319.6+U190+15.3</f>
        <v>1695.8999999999999</v>
      </c>
      <c r="E190" s="23">
        <v>1685.1</v>
      </c>
      <c r="F190" s="23">
        <v>1454.3</v>
      </c>
      <c r="G190" s="23">
        <v>1527.1</v>
      </c>
      <c r="H190" s="23">
        <f t="shared" si="65"/>
        <v>1527.1</v>
      </c>
      <c r="I190" s="23">
        <f t="shared" si="65"/>
        <v>1527.1</v>
      </c>
      <c r="J190" s="23">
        <f t="shared" si="65"/>
        <v>1527.1</v>
      </c>
      <c r="K190" s="89"/>
      <c r="L190" s="235">
        <f>14296+68017.35+278700</f>
        <v>361013.35</v>
      </c>
      <c r="M190" s="236"/>
      <c r="N190" s="236"/>
      <c r="O190" s="236"/>
      <c r="P190" s="236"/>
      <c r="Q190" s="236"/>
      <c r="R190" s="236"/>
      <c r="S190" s="236"/>
      <c r="T190" s="236"/>
      <c r="U190">
        <v>361</v>
      </c>
    </row>
    <row r="191" spans="1:20" ht="15.75">
      <c r="A191" s="181">
        <v>132</v>
      </c>
      <c r="B191" s="15" t="s">
        <v>29</v>
      </c>
      <c r="C191" s="189">
        <v>0</v>
      </c>
      <c r="D191" s="189">
        <v>0</v>
      </c>
      <c r="E191" s="189">
        <v>0</v>
      </c>
      <c r="F191" s="189">
        <v>0</v>
      </c>
      <c r="G191" s="189">
        <v>0</v>
      </c>
      <c r="H191" s="189">
        <v>0</v>
      </c>
      <c r="I191" s="189">
        <v>0</v>
      </c>
      <c r="J191" s="189">
        <v>0</v>
      </c>
      <c r="K191" s="179">
        <v>50.51</v>
      </c>
      <c r="L191" s="151"/>
      <c r="M191" s="152"/>
      <c r="N191" s="152"/>
      <c r="O191" s="152"/>
      <c r="P191" s="152"/>
      <c r="Q191" s="152"/>
      <c r="R191" s="152"/>
      <c r="S191" s="152"/>
      <c r="T191" s="152"/>
    </row>
    <row r="192" spans="1:20" ht="63.75" thickBot="1">
      <c r="A192" s="182"/>
      <c r="B192" s="11" t="s">
        <v>33</v>
      </c>
      <c r="C192" s="190"/>
      <c r="D192" s="190"/>
      <c r="E192" s="190"/>
      <c r="F192" s="190"/>
      <c r="G192" s="190"/>
      <c r="H192" s="190"/>
      <c r="I192" s="190"/>
      <c r="J192" s="190"/>
      <c r="K192" s="184"/>
      <c r="L192" s="151"/>
      <c r="M192" s="152"/>
      <c r="N192" s="152"/>
      <c r="O192" s="152"/>
      <c r="P192" s="152"/>
      <c r="Q192" s="152"/>
      <c r="R192" s="152"/>
      <c r="S192" s="152"/>
      <c r="T192" s="152"/>
    </row>
    <row r="193" spans="1:20" ht="16.5" thickBot="1">
      <c r="A193" s="114">
        <v>133</v>
      </c>
      <c r="B193" s="11" t="s">
        <v>17</v>
      </c>
      <c r="C193" s="23">
        <v>0</v>
      </c>
      <c r="D193" s="23">
        <v>0</v>
      </c>
      <c r="E193" s="23">
        <v>0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89"/>
      <c r="L193" s="151"/>
      <c r="M193" s="152"/>
      <c r="N193" s="152"/>
      <c r="O193" s="152"/>
      <c r="P193" s="152"/>
      <c r="Q193" s="152"/>
      <c r="R193" s="152"/>
      <c r="S193" s="152"/>
      <c r="T193" s="152"/>
    </row>
    <row r="194" spans="1:20" ht="48" thickBot="1">
      <c r="A194" s="114">
        <v>134</v>
      </c>
      <c r="B194" s="11" t="s">
        <v>45</v>
      </c>
      <c r="C194" s="23">
        <v>0</v>
      </c>
      <c r="D194" s="23">
        <v>0</v>
      </c>
      <c r="E194" s="23">
        <v>0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89"/>
      <c r="L194" s="151"/>
      <c r="M194" s="152"/>
      <c r="N194" s="152"/>
      <c r="O194" s="152"/>
      <c r="P194" s="152"/>
      <c r="Q194" s="152"/>
      <c r="R194" s="152"/>
      <c r="S194" s="152"/>
      <c r="T194" s="152"/>
    </row>
    <row r="195" spans="1:20" ht="57.75" customHeight="1" thickBot="1">
      <c r="A195" s="114">
        <v>135</v>
      </c>
      <c r="B195" s="11" t="s">
        <v>67</v>
      </c>
      <c r="C195" s="19">
        <f>C196+C198</f>
        <v>374.3</v>
      </c>
      <c r="D195" s="19">
        <f aca="true" t="shared" si="66" ref="D195:J195">D196+D198</f>
        <v>36</v>
      </c>
      <c r="E195" s="19">
        <f t="shared" si="66"/>
        <v>52</v>
      </c>
      <c r="F195" s="19">
        <f t="shared" si="66"/>
        <v>55.1</v>
      </c>
      <c r="G195" s="19">
        <f t="shared" si="66"/>
        <v>57.8</v>
      </c>
      <c r="H195" s="19">
        <f t="shared" si="66"/>
        <v>57.8</v>
      </c>
      <c r="I195" s="19">
        <f t="shared" si="66"/>
        <v>57.8</v>
      </c>
      <c r="J195" s="19">
        <f t="shared" si="66"/>
        <v>57.8</v>
      </c>
      <c r="K195" s="179">
        <v>50.51</v>
      </c>
      <c r="L195" s="151"/>
      <c r="M195" s="152"/>
      <c r="N195" s="152"/>
      <c r="O195" s="152"/>
      <c r="P195" s="152"/>
      <c r="Q195" s="152"/>
      <c r="R195" s="152"/>
      <c r="S195" s="152"/>
      <c r="T195" s="152"/>
    </row>
    <row r="196" spans="1:20" ht="16.5" thickBot="1">
      <c r="A196" s="114">
        <v>136</v>
      </c>
      <c r="B196" s="11" t="s">
        <v>16</v>
      </c>
      <c r="C196" s="16">
        <f>D196+E196+F196+G196+H196+I196+J196</f>
        <v>0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84"/>
      <c r="L196" s="151"/>
      <c r="M196" s="152"/>
      <c r="N196" s="152"/>
      <c r="O196" s="152"/>
      <c r="P196" s="152"/>
      <c r="Q196" s="152"/>
      <c r="R196" s="152"/>
      <c r="S196" s="152"/>
      <c r="T196" s="152"/>
    </row>
    <row r="197" spans="1:20" ht="48" thickBot="1">
      <c r="A197" s="114">
        <v>137</v>
      </c>
      <c r="B197" s="11" t="s">
        <v>45</v>
      </c>
      <c r="C197" s="16">
        <f>D197+E197+F197+G197+H197+I197+J197</f>
        <v>0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89"/>
      <c r="L197" s="151"/>
      <c r="M197" s="152"/>
      <c r="N197" s="152"/>
      <c r="O197" s="152"/>
      <c r="P197" s="152"/>
      <c r="Q197" s="152"/>
      <c r="R197" s="152"/>
      <c r="S197" s="152"/>
      <c r="T197" s="152"/>
    </row>
    <row r="198" spans="1:20" ht="16.5" thickBot="1">
      <c r="A198" s="114">
        <v>138</v>
      </c>
      <c r="B198" s="11" t="s">
        <v>17</v>
      </c>
      <c r="C198" s="16">
        <f>D198+E198+F198+G198+H198+I198+J198</f>
        <v>374.3</v>
      </c>
      <c r="D198" s="16">
        <f>50-14</f>
        <v>36</v>
      </c>
      <c r="E198" s="16">
        <v>52</v>
      </c>
      <c r="F198" s="16">
        <v>55.1</v>
      </c>
      <c r="G198" s="16">
        <v>57.8</v>
      </c>
      <c r="H198" s="16">
        <f>G198</f>
        <v>57.8</v>
      </c>
      <c r="I198" s="16">
        <f>H198</f>
        <v>57.8</v>
      </c>
      <c r="J198" s="16">
        <f>I198</f>
        <v>57.8</v>
      </c>
      <c r="K198" s="89"/>
      <c r="L198" s="151"/>
      <c r="M198" s="152"/>
      <c r="N198" s="152"/>
      <c r="O198" s="152"/>
      <c r="P198" s="152"/>
      <c r="Q198" s="152"/>
      <c r="R198" s="152"/>
      <c r="S198" s="152"/>
      <c r="T198" s="152"/>
    </row>
    <row r="199" spans="1:20" ht="48" thickBot="1">
      <c r="A199" s="114">
        <v>139</v>
      </c>
      <c r="B199" s="11" t="s">
        <v>45</v>
      </c>
      <c r="C199" s="16">
        <f>D199+E199+F199+G199+H199+I199+J199</f>
        <v>0</v>
      </c>
      <c r="D199" s="16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89"/>
      <c r="L199" s="151"/>
      <c r="M199" s="152"/>
      <c r="N199" s="152"/>
      <c r="O199" s="152"/>
      <c r="P199" s="152"/>
      <c r="Q199" s="152"/>
      <c r="R199" s="152"/>
      <c r="S199" s="152"/>
      <c r="T199" s="152"/>
    </row>
    <row r="200" spans="1:20" ht="177.75" customHeight="1" thickBot="1">
      <c r="A200" s="114">
        <v>140</v>
      </c>
      <c r="B200" s="115" t="s">
        <v>112</v>
      </c>
      <c r="C200" s="19">
        <f aca="true" t="shared" si="67" ref="C200:J200">C201+C203</f>
        <v>1719.6999999999998</v>
      </c>
      <c r="D200" s="19">
        <f t="shared" si="67"/>
        <v>1719.6999999999998</v>
      </c>
      <c r="E200" s="19">
        <f t="shared" si="67"/>
        <v>0</v>
      </c>
      <c r="F200" s="19">
        <f t="shared" si="67"/>
        <v>0</v>
      </c>
      <c r="G200" s="19">
        <f t="shared" si="67"/>
        <v>0</v>
      </c>
      <c r="H200" s="19">
        <f t="shared" si="67"/>
        <v>0</v>
      </c>
      <c r="I200" s="19">
        <f t="shared" si="67"/>
        <v>0</v>
      </c>
      <c r="J200" s="19">
        <f t="shared" si="67"/>
        <v>0</v>
      </c>
      <c r="K200" s="92">
        <v>52.53</v>
      </c>
      <c r="L200" s="105"/>
      <c r="M200" s="106"/>
      <c r="N200" s="106"/>
      <c r="O200" s="106"/>
      <c r="P200" s="106"/>
      <c r="Q200" s="106"/>
      <c r="R200" s="106"/>
      <c r="S200" s="106"/>
      <c r="T200" s="106"/>
    </row>
    <row r="201" spans="1:20" ht="16.5" thickBot="1">
      <c r="A201" s="114">
        <v>141</v>
      </c>
      <c r="B201" s="11" t="s">
        <v>16</v>
      </c>
      <c r="C201" s="16">
        <f>D201+E201+F201+G201+H201+I201+J201</f>
        <v>1245.1</v>
      </c>
      <c r="D201" s="52">
        <v>1245.1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89"/>
      <c r="L201" s="151"/>
      <c r="M201" s="152"/>
      <c r="N201" s="152"/>
      <c r="O201" s="152"/>
      <c r="P201" s="152"/>
      <c r="Q201" s="152"/>
      <c r="R201" s="152"/>
      <c r="S201" s="152"/>
      <c r="T201" s="152"/>
    </row>
    <row r="202" spans="1:20" ht="32.25" thickBot="1">
      <c r="A202" s="114">
        <v>142</v>
      </c>
      <c r="B202" s="11" t="s">
        <v>85</v>
      </c>
      <c r="C202" s="16">
        <f>D202+E202+F202+G202+H202+I202+J202</f>
        <v>1245.1</v>
      </c>
      <c r="D202" s="52">
        <v>1245.1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89"/>
      <c r="L202" s="151"/>
      <c r="M202" s="152"/>
      <c r="N202" s="152"/>
      <c r="O202" s="152"/>
      <c r="P202" s="152"/>
      <c r="Q202" s="152"/>
      <c r="R202" s="152"/>
      <c r="S202" s="152"/>
      <c r="T202" s="152"/>
    </row>
    <row r="203" spans="1:20" ht="16.5" thickBot="1">
      <c r="A203" s="114">
        <v>143</v>
      </c>
      <c r="B203" s="11" t="s">
        <v>17</v>
      </c>
      <c r="C203" s="16">
        <f>D203+E203+F203+G203+H203+I203+J203</f>
        <v>474.5999999999999</v>
      </c>
      <c r="D203" s="52">
        <f>D204</f>
        <v>474.5999999999999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89"/>
      <c r="L203" s="151"/>
      <c r="M203" s="152"/>
      <c r="N203" s="152"/>
      <c r="O203" s="152"/>
      <c r="P203" s="152"/>
      <c r="Q203" s="152"/>
      <c r="R203" s="152"/>
      <c r="S203" s="152"/>
      <c r="T203" s="152"/>
    </row>
    <row r="204" spans="1:20" ht="32.25" thickBot="1">
      <c r="A204" s="114">
        <v>144</v>
      </c>
      <c r="B204" s="11" t="s">
        <v>86</v>
      </c>
      <c r="C204" s="16">
        <f>D204+E204+F204+G204+H204+I204+J204</f>
        <v>474.5999999999999</v>
      </c>
      <c r="D204" s="16">
        <f>1245.1-770.5</f>
        <v>474.5999999999999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89"/>
      <c r="L204" s="151"/>
      <c r="M204" s="152"/>
      <c r="N204" s="152"/>
      <c r="O204" s="152"/>
      <c r="P204" s="152"/>
      <c r="Q204" s="152"/>
      <c r="R204" s="152"/>
      <c r="S204" s="152"/>
      <c r="T204" s="152"/>
    </row>
    <row r="205" spans="1:20" ht="31.5" customHeight="1" thickBot="1">
      <c r="A205" s="114">
        <v>145</v>
      </c>
      <c r="B205" s="191" t="s">
        <v>35</v>
      </c>
      <c r="C205" s="192"/>
      <c r="D205" s="192"/>
      <c r="E205" s="192"/>
      <c r="F205" s="192"/>
      <c r="G205" s="192"/>
      <c r="H205" s="192"/>
      <c r="I205" s="192"/>
      <c r="J205" s="192"/>
      <c r="K205" s="193"/>
      <c r="L205" s="151"/>
      <c r="M205" s="152"/>
      <c r="N205" s="152"/>
      <c r="O205" s="152"/>
      <c r="P205" s="152"/>
      <c r="Q205" s="152"/>
      <c r="R205" s="152"/>
      <c r="S205" s="152"/>
      <c r="T205" s="152"/>
    </row>
    <row r="206" spans="1:20" ht="48" thickBot="1">
      <c r="A206" s="114">
        <v>146</v>
      </c>
      <c r="B206" s="11" t="s">
        <v>21</v>
      </c>
      <c r="C206" s="19">
        <f>C207+C209</f>
        <v>1221.2</v>
      </c>
      <c r="D206" s="19">
        <f aca="true" t="shared" si="68" ref="D206:J206">D207+D209</f>
        <v>120.9</v>
      </c>
      <c r="E206" s="19">
        <f t="shared" si="68"/>
        <v>172.6</v>
      </c>
      <c r="F206" s="19">
        <f t="shared" si="68"/>
        <v>181.3</v>
      </c>
      <c r="G206" s="19">
        <f t="shared" si="68"/>
        <v>181.3</v>
      </c>
      <c r="H206" s="19">
        <f t="shared" si="68"/>
        <v>181.3</v>
      </c>
      <c r="I206" s="19">
        <f t="shared" si="68"/>
        <v>181.3</v>
      </c>
      <c r="J206" s="19">
        <f t="shared" si="68"/>
        <v>181.3</v>
      </c>
      <c r="K206" s="13"/>
      <c r="L206" s="151"/>
      <c r="M206" s="152"/>
      <c r="N206" s="152"/>
      <c r="O206" s="152"/>
      <c r="P206" s="152"/>
      <c r="Q206" s="152"/>
      <c r="R206" s="152"/>
      <c r="S206" s="152"/>
      <c r="T206" s="152"/>
    </row>
    <row r="207" spans="1:20" ht="16.5" thickBot="1">
      <c r="A207" s="114">
        <v>147</v>
      </c>
      <c r="B207" s="11" t="s">
        <v>16</v>
      </c>
      <c r="C207" s="16">
        <f aca="true" t="shared" si="69" ref="C207:J208">C216+C196</f>
        <v>0</v>
      </c>
      <c r="D207" s="16">
        <f t="shared" si="69"/>
        <v>0</v>
      </c>
      <c r="E207" s="16">
        <f t="shared" si="69"/>
        <v>0</v>
      </c>
      <c r="F207" s="16">
        <f t="shared" si="69"/>
        <v>0</v>
      </c>
      <c r="G207" s="16">
        <f t="shared" si="69"/>
        <v>0</v>
      </c>
      <c r="H207" s="16">
        <f t="shared" si="69"/>
        <v>0</v>
      </c>
      <c r="I207" s="16">
        <f t="shared" si="69"/>
        <v>0</v>
      </c>
      <c r="J207" s="16">
        <f t="shared" si="69"/>
        <v>0</v>
      </c>
      <c r="K207" s="13"/>
      <c r="L207" s="151"/>
      <c r="M207" s="152"/>
      <c r="N207" s="152"/>
      <c r="O207" s="152"/>
      <c r="P207" s="152"/>
      <c r="Q207" s="152"/>
      <c r="R207" s="152"/>
      <c r="S207" s="152"/>
      <c r="T207" s="152"/>
    </row>
    <row r="208" spans="1:20" ht="48" thickBot="1">
      <c r="A208" s="114">
        <v>148</v>
      </c>
      <c r="B208" s="11" t="s">
        <v>45</v>
      </c>
      <c r="C208" s="16">
        <f>C217+C197</f>
        <v>0</v>
      </c>
      <c r="D208" s="16">
        <f>D217+D197</f>
        <v>0</v>
      </c>
      <c r="E208" s="16">
        <f t="shared" si="69"/>
        <v>0</v>
      </c>
      <c r="F208" s="16">
        <f t="shared" si="69"/>
        <v>0</v>
      </c>
      <c r="G208" s="16">
        <f t="shared" si="69"/>
        <v>0</v>
      </c>
      <c r="H208" s="16">
        <f t="shared" si="69"/>
        <v>0</v>
      </c>
      <c r="I208" s="16">
        <f t="shared" si="69"/>
        <v>0</v>
      </c>
      <c r="J208" s="16">
        <f t="shared" si="69"/>
        <v>0</v>
      </c>
      <c r="K208" s="13"/>
      <c r="L208" s="151"/>
      <c r="M208" s="152"/>
      <c r="N208" s="152"/>
      <c r="O208" s="152"/>
      <c r="P208" s="152"/>
      <c r="Q208" s="152"/>
      <c r="R208" s="152"/>
      <c r="S208" s="152"/>
      <c r="T208" s="152"/>
    </row>
    <row r="209" spans="1:20" ht="16.5" thickBot="1">
      <c r="A209" s="114">
        <v>149</v>
      </c>
      <c r="B209" s="11" t="s">
        <v>17</v>
      </c>
      <c r="C209" s="16">
        <f>C218+C198</f>
        <v>1221.2</v>
      </c>
      <c r="D209" s="16">
        <f>D218</f>
        <v>120.9</v>
      </c>
      <c r="E209" s="16">
        <f aca="true" t="shared" si="70" ref="E209:J209">E218+E223</f>
        <v>172.6</v>
      </c>
      <c r="F209" s="16">
        <f t="shared" si="70"/>
        <v>181.3</v>
      </c>
      <c r="G209" s="16">
        <f t="shared" si="70"/>
        <v>181.3</v>
      </c>
      <c r="H209" s="16">
        <f t="shared" si="70"/>
        <v>181.3</v>
      </c>
      <c r="I209" s="16">
        <f t="shared" si="70"/>
        <v>181.3</v>
      </c>
      <c r="J209" s="16">
        <f t="shared" si="70"/>
        <v>181.3</v>
      </c>
      <c r="K209" s="13"/>
      <c r="L209" s="151"/>
      <c r="M209" s="152"/>
      <c r="N209" s="152"/>
      <c r="O209" s="152"/>
      <c r="P209" s="152"/>
      <c r="Q209" s="152"/>
      <c r="R209" s="152"/>
      <c r="S209" s="152"/>
      <c r="T209" s="152"/>
    </row>
    <row r="210" spans="1:20" ht="48" thickBot="1">
      <c r="A210" s="114">
        <v>150</v>
      </c>
      <c r="B210" s="11" t="s">
        <v>45</v>
      </c>
      <c r="C210" s="16">
        <f>C219+C199</f>
        <v>428.80000000000007</v>
      </c>
      <c r="D210" s="16">
        <f aca="true" t="shared" si="71" ref="D210:J210">D219+D199</f>
        <v>84.80000000000001</v>
      </c>
      <c r="E210" s="16">
        <f t="shared" si="71"/>
        <v>55</v>
      </c>
      <c r="F210" s="16">
        <f t="shared" si="71"/>
        <v>57.8</v>
      </c>
      <c r="G210" s="16">
        <f t="shared" si="71"/>
        <v>57.8</v>
      </c>
      <c r="H210" s="16">
        <f t="shared" si="71"/>
        <v>57.8</v>
      </c>
      <c r="I210" s="16">
        <f t="shared" si="71"/>
        <v>57.8</v>
      </c>
      <c r="J210" s="16">
        <f t="shared" si="71"/>
        <v>57.8</v>
      </c>
      <c r="K210" s="13"/>
      <c r="L210" s="151"/>
      <c r="M210" s="152"/>
      <c r="N210" s="152"/>
      <c r="O210" s="152"/>
      <c r="P210" s="152"/>
      <c r="Q210" s="152"/>
      <c r="R210" s="152"/>
      <c r="S210" s="152"/>
      <c r="T210" s="152"/>
    </row>
    <row r="211" spans="1:20" ht="16.5" customHeight="1" hidden="1" thickBot="1">
      <c r="A211" s="114"/>
      <c r="B211" s="11" t="s">
        <v>18</v>
      </c>
      <c r="C211" s="16"/>
      <c r="D211" s="16"/>
      <c r="E211" s="16"/>
      <c r="F211" s="16"/>
      <c r="G211" s="16"/>
      <c r="H211" s="16"/>
      <c r="I211" s="16"/>
      <c r="J211" s="16"/>
      <c r="K211" s="13"/>
      <c r="L211" s="151"/>
      <c r="M211" s="152"/>
      <c r="N211" s="152"/>
      <c r="O211" s="152"/>
      <c r="P211" s="152"/>
      <c r="Q211" s="152"/>
      <c r="R211" s="152"/>
      <c r="S211" s="152"/>
      <c r="T211" s="152"/>
    </row>
    <row r="212" spans="1:20" ht="16.5" customHeight="1" hidden="1" thickBot="1">
      <c r="A212" s="114"/>
      <c r="B212" s="11" t="s">
        <v>16</v>
      </c>
      <c r="C212" s="16"/>
      <c r="D212" s="16"/>
      <c r="E212" s="16"/>
      <c r="F212" s="16"/>
      <c r="G212" s="16"/>
      <c r="H212" s="16"/>
      <c r="I212" s="16"/>
      <c r="J212" s="16"/>
      <c r="K212" s="13"/>
      <c r="L212" s="151"/>
      <c r="M212" s="152"/>
      <c r="N212" s="152"/>
      <c r="O212" s="152"/>
      <c r="P212" s="152"/>
      <c r="Q212" s="152"/>
      <c r="R212" s="152"/>
      <c r="S212" s="152"/>
      <c r="T212" s="152"/>
    </row>
    <row r="213" spans="1:20" ht="16.5" customHeight="1" hidden="1" thickBot="1">
      <c r="A213" s="114"/>
      <c r="B213" s="11" t="s">
        <v>17</v>
      </c>
      <c r="C213" s="16"/>
      <c r="D213" s="16"/>
      <c r="E213" s="16"/>
      <c r="F213" s="16"/>
      <c r="G213" s="16"/>
      <c r="H213" s="16"/>
      <c r="I213" s="16"/>
      <c r="J213" s="16"/>
      <c r="K213" s="13"/>
      <c r="L213" s="151"/>
      <c r="M213" s="152"/>
      <c r="N213" s="152"/>
      <c r="O213" s="152"/>
      <c r="P213" s="152"/>
      <c r="Q213" s="152"/>
      <c r="R213" s="152"/>
      <c r="S213" s="152"/>
      <c r="T213" s="152"/>
    </row>
    <row r="214" spans="1:20" ht="48" customHeight="1" hidden="1" thickBot="1">
      <c r="A214" s="114"/>
      <c r="B214" s="11" t="s">
        <v>34</v>
      </c>
      <c r="C214" s="16"/>
      <c r="D214" s="16"/>
      <c r="E214" s="16"/>
      <c r="F214" s="16"/>
      <c r="G214" s="16"/>
      <c r="H214" s="16"/>
      <c r="I214" s="16"/>
      <c r="J214" s="16"/>
      <c r="K214" s="13"/>
      <c r="L214" s="151"/>
      <c r="M214" s="152"/>
      <c r="N214" s="152"/>
      <c r="O214" s="152"/>
      <c r="P214" s="152"/>
      <c r="Q214" s="152"/>
      <c r="R214" s="152"/>
      <c r="S214" s="152"/>
      <c r="T214" s="152"/>
    </row>
    <row r="215" spans="1:20" ht="102" customHeight="1" thickBot="1">
      <c r="A215" s="114">
        <v>151</v>
      </c>
      <c r="B215" s="11" t="s">
        <v>68</v>
      </c>
      <c r="C215" s="19">
        <f>C216+C218</f>
        <v>846.9</v>
      </c>
      <c r="D215" s="19">
        <f aca="true" t="shared" si="72" ref="D215:J215">D216+D218</f>
        <v>120.9</v>
      </c>
      <c r="E215" s="19">
        <f t="shared" si="72"/>
        <v>101</v>
      </c>
      <c r="F215" s="19">
        <f t="shared" si="72"/>
        <v>125</v>
      </c>
      <c r="G215" s="19">
        <f t="shared" si="72"/>
        <v>125</v>
      </c>
      <c r="H215" s="19">
        <f t="shared" si="72"/>
        <v>125</v>
      </c>
      <c r="I215" s="19">
        <f t="shared" si="72"/>
        <v>125</v>
      </c>
      <c r="J215" s="19">
        <f t="shared" si="72"/>
        <v>125</v>
      </c>
      <c r="K215" s="84">
        <v>56.57</v>
      </c>
      <c r="L215" s="151"/>
      <c r="M215" s="152"/>
      <c r="N215" s="152"/>
      <c r="O215" s="152"/>
      <c r="P215" s="152"/>
      <c r="Q215" s="152"/>
      <c r="R215" s="152"/>
      <c r="S215" s="152"/>
      <c r="T215" s="152"/>
    </row>
    <row r="216" spans="1:20" ht="16.5" thickBot="1">
      <c r="A216" s="114">
        <v>152</v>
      </c>
      <c r="B216" s="11" t="s">
        <v>16</v>
      </c>
      <c r="C216" s="16">
        <f>D216+E216+F216+G216+H216+I216+J216</f>
        <v>0</v>
      </c>
      <c r="D216" s="16"/>
      <c r="E216" s="16"/>
      <c r="F216" s="16"/>
      <c r="G216" s="16"/>
      <c r="H216" s="16"/>
      <c r="I216" s="16"/>
      <c r="J216" s="16"/>
      <c r="K216" s="13"/>
      <c r="L216" s="151"/>
      <c r="M216" s="152"/>
      <c r="N216" s="152"/>
      <c r="O216" s="152"/>
      <c r="P216" s="152"/>
      <c r="Q216" s="152"/>
      <c r="R216" s="152"/>
      <c r="S216" s="152"/>
      <c r="T216" s="152"/>
    </row>
    <row r="217" spans="1:20" ht="48" thickBot="1">
      <c r="A217" s="114">
        <v>153</v>
      </c>
      <c r="B217" s="11" t="s">
        <v>45</v>
      </c>
      <c r="C217" s="16">
        <f>D217+E217+F217+G217+H217+I217+J217</f>
        <v>0</v>
      </c>
      <c r="D217" s="16"/>
      <c r="E217" s="16"/>
      <c r="F217" s="16"/>
      <c r="G217" s="16"/>
      <c r="H217" s="16"/>
      <c r="I217" s="16"/>
      <c r="J217" s="16"/>
      <c r="K217" s="13"/>
      <c r="L217" s="151"/>
      <c r="M217" s="152"/>
      <c r="N217" s="152"/>
      <c r="O217" s="152"/>
      <c r="P217" s="152"/>
      <c r="Q217" s="152"/>
      <c r="R217" s="152"/>
      <c r="S217" s="152"/>
      <c r="T217" s="152"/>
    </row>
    <row r="218" spans="1:20" ht="16.5" thickBot="1">
      <c r="A218" s="114">
        <v>154</v>
      </c>
      <c r="B218" s="11" t="s">
        <v>17</v>
      </c>
      <c r="C218" s="16">
        <f>D218+E218+F218+G218+H218+I218+J218</f>
        <v>846.9</v>
      </c>
      <c r="D218" s="16">
        <v>120.9</v>
      </c>
      <c r="E218" s="16">
        <v>101</v>
      </c>
      <c r="F218" s="16">
        <v>125</v>
      </c>
      <c r="G218" s="16">
        <v>125</v>
      </c>
      <c r="H218" s="16">
        <f aca="true" t="shared" si="73" ref="G218:J219">G218</f>
        <v>125</v>
      </c>
      <c r="I218" s="16">
        <f t="shared" si="73"/>
        <v>125</v>
      </c>
      <c r="J218" s="16">
        <f t="shared" si="73"/>
        <v>125</v>
      </c>
      <c r="K218" s="13"/>
      <c r="L218" s="151"/>
      <c r="M218" s="152"/>
      <c r="N218" s="152"/>
      <c r="O218" s="152"/>
      <c r="P218" s="152"/>
      <c r="Q218" s="152"/>
      <c r="R218" s="152"/>
      <c r="S218" s="152"/>
      <c r="T218" s="152"/>
    </row>
    <row r="219" spans="1:20" ht="48" thickBot="1">
      <c r="A219" s="114">
        <v>155</v>
      </c>
      <c r="B219" s="11" t="s">
        <v>45</v>
      </c>
      <c r="C219" s="16">
        <f>D219+E219+F219+G219+H219+I219+J219</f>
        <v>428.80000000000007</v>
      </c>
      <c r="D219" s="16">
        <f>126.4-41.6</f>
        <v>84.80000000000001</v>
      </c>
      <c r="E219" s="16">
        <v>55</v>
      </c>
      <c r="F219" s="16">
        <v>57.8</v>
      </c>
      <c r="G219" s="16">
        <f t="shared" si="73"/>
        <v>57.8</v>
      </c>
      <c r="H219" s="16">
        <f t="shared" si="73"/>
        <v>57.8</v>
      </c>
      <c r="I219" s="16">
        <f t="shared" si="73"/>
        <v>57.8</v>
      </c>
      <c r="J219" s="16">
        <f t="shared" si="73"/>
        <v>57.8</v>
      </c>
      <c r="K219" s="13"/>
      <c r="L219" s="151"/>
      <c r="M219" s="152"/>
      <c r="N219" s="152"/>
      <c r="O219" s="152"/>
      <c r="P219" s="152"/>
      <c r="Q219" s="152"/>
      <c r="R219" s="152"/>
      <c r="S219" s="152"/>
      <c r="T219" s="152"/>
    </row>
    <row r="220" spans="1:20" ht="125.25" customHeight="1" thickBot="1">
      <c r="A220" s="124">
        <v>156</v>
      </c>
      <c r="B220" s="88" t="s">
        <v>113</v>
      </c>
      <c r="C220" s="19">
        <f>C221+C223</f>
        <v>353.1</v>
      </c>
      <c r="D220" s="19">
        <f aca="true" t="shared" si="74" ref="D220:J220">D221+D223</f>
        <v>0</v>
      </c>
      <c r="E220" s="19">
        <f t="shared" si="74"/>
        <v>71.6</v>
      </c>
      <c r="F220" s="19">
        <f t="shared" si="74"/>
        <v>56.3</v>
      </c>
      <c r="G220" s="19">
        <f t="shared" si="74"/>
        <v>56.3</v>
      </c>
      <c r="H220" s="19">
        <f t="shared" si="74"/>
        <v>56.3</v>
      </c>
      <c r="I220" s="19">
        <f t="shared" si="74"/>
        <v>56.3</v>
      </c>
      <c r="J220" s="19">
        <f t="shared" si="74"/>
        <v>56.3</v>
      </c>
      <c r="K220" s="84">
        <v>56.57</v>
      </c>
      <c r="L220" s="151"/>
      <c r="M220" s="152"/>
      <c r="N220" s="152"/>
      <c r="O220" s="152"/>
      <c r="P220" s="152"/>
      <c r="Q220" s="152"/>
      <c r="R220" s="152"/>
      <c r="S220" s="152"/>
      <c r="T220" s="152"/>
    </row>
    <row r="221" spans="1:20" ht="16.5" thickBot="1">
      <c r="A221" s="124">
        <v>157</v>
      </c>
      <c r="B221" s="11" t="s">
        <v>16</v>
      </c>
      <c r="C221" s="16">
        <f>D221+E221+F221+G221+H221+I221+J221</f>
        <v>0</v>
      </c>
      <c r="D221" s="16"/>
      <c r="E221" s="16"/>
      <c r="F221" s="16"/>
      <c r="G221" s="16"/>
      <c r="H221" s="16"/>
      <c r="I221" s="16"/>
      <c r="J221" s="16"/>
      <c r="K221" s="13"/>
      <c r="L221" s="151"/>
      <c r="M221" s="152"/>
      <c r="N221" s="152"/>
      <c r="O221" s="152"/>
      <c r="P221" s="152"/>
      <c r="Q221" s="152"/>
      <c r="R221" s="152"/>
      <c r="S221" s="152"/>
      <c r="T221" s="152"/>
    </row>
    <row r="222" spans="1:20" ht="48" thickBot="1">
      <c r="A222" s="124">
        <v>158</v>
      </c>
      <c r="B222" s="11" t="s">
        <v>45</v>
      </c>
      <c r="C222" s="16">
        <f>D222+E222+F222+G222+H222+I222+J222</f>
        <v>0</v>
      </c>
      <c r="D222" s="16"/>
      <c r="E222" s="16"/>
      <c r="F222" s="16"/>
      <c r="G222" s="16"/>
      <c r="H222" s="16"/>
      <c r="I222" s="16"/>
      <c r="J222" s="16"/>
      <c r="K222" s="13"/>
      <c r="L222" s="151"/>
      <c r="M222" s="152"/>
      <c r="N222" s="152"/>
      <c r="O222" s="152"/>
      <c r="P222" s="152"/>
      <c r="Q222" s="152"/>
      <c r="R222" s="152"/>
      <c r="S222" s="152"/>
      <c r="T222" s="152"/>
    </row>
    <row r="223" spans="1:20" ht="16.5" thickBot="1">
      <c r="A223" s="124">
        <v>159</v>
      </c>
      <c r="B223" s="11" t="s">
        <v>17</v>
      </c>
      <c r="C223" s="16">
        <f>D223+E223+F223+G223+H223+I223+J223</f>
        <v>353.1</v>
      </c>
      <c r="D223" s="16">
        <v>0</v>
      </c>
      <c r="E223" s="16">
        <f>E224</f>
        <v>71.6</v>
      </c>
      <c r="F223" s="16">
        <f>F224</f>
        <v>56.3</v>
      </c>
      <c r="G223" s="16">
        <f>G224</f>
        <v>56.3</v>
      </c>
      <c r="H223" s="16">
        <f>G223</f>
        <v>56.3</v>
      </c>
      <c r="I223" s="16">
        <f>H223</f>
        <v>56.3</v>
      </c>
      <c r="J223" s="16">
        <f>I223</f>
        <v>56.3</v>
      </c>
      <c r="K223" s="13"/>
      <c r="L223" s="151"/>
      <c r="M223" s="152"/>
      <c r="N223" s="152"/>
      <c r="O223" s="152"/>
      <c r="P223" s="152"/>
      <c r="Q223" s="152"/>
      <c r="R223" s="152"/>
      <c r="S223" s="152"/>
      <c r="T223" s="152"/>
    </row>
    <row r="224" spans="1:20" ht="48" thickBot="1">
      <c r="A224" s="124">
        <v>160</v>
      </c>
      <c r="B224" s="11" t="s">
        <v>45</v>
      </c>
      <c r="C224" s="16">
        <f>D224+E224+F224+G224+H224+I224+J224</f>
        <v>353.1</v>
      </c>
      <c r="D224" s="16">
        <v>0</v>
      </c>
      <c r="E224" s="16">
        <v>71.6</v>
      </c>
      <c r="F224" s="16">
        <v>56.3</v>
      </c>
      <c r="G224" s="16">
        <v>56.3</v>
      </c>
      <c r="H224" s="16">
        <v>56.3</v>
      </c>
      <c r="I224" s="16">
        <f>H224</f>
        <v>56.3</v>
      </c>
      <c r="J224" s="16">
        <f>I224</f>
        <v>56.3</v>
      </c>
      <c r="K224" s="13"/>
      <c r="L224" s="151"/>
      <c r="M224" s="152"/>
      <c r="N224" s="152"/>
      <c r="O224" s="152"/>
      <c r="P224" s="152"/>
      <c r="Q224" s="152"/>
      <c r="R224" s="152"/>
      <c r="S224" s="152"/>
      <c r="T224" s="152"/>
    </row>
    <row r="225" spans="1:20" ht="15.75" customHeight="1">
      <c r="A225" s="181">
        <v>161</v>
      </c>
      <c r="B225" s="194" t="s">
        <v>36</v>
      </c>
      <c r="C225" s="195"/>
      <c r="D225" s="195"/>
      <c r="E225" s="195"/>
      <c r="F225" s="195"/>
      <c r="G225" s="195"/>
      <c r="H225" s="195"/>
      <c r="I225" s="195"/>
      <c r="J225" s="195"/>
      <c r="K225" s="196"/>
      <c r="L225" s="151"/>
      <c r="M225" s="152"/>
      <c r="N225" s="152"/>
      <c r="O225" s="152"/>
      <c r="P225" s="152"/>
      <c r="Q225" s="152"/>
      <c r="R225" s="152"/>
      <c r="S225" s="152"/>
      <c r="T225" s="152"/>
    </row>
    <row r="226" spans="1:20" ht="16.5" thickBot="1">
      <c r="A226" s="182"/>
      <c r="B226" s="197" t="s">
        <v>37</v>
      </c>
      <c r="C226" s="198"/>
      <c r="D226" s="198"/>
      <c r="E226" s="198"/>
      <c r="F226" s="198"/>
      <c r="G226" s="198"/>
      <c r="H226" s="198"/>
      <c r="I226" s="198"/>
      <c r="J226" s="198"/>
      <c r="K226" s="199"/>
      <c r="L226" s="151"/>
      <c r="M226" s="152"/>
      <c r="N226" s="152"/>
      <c r="O226" s="152"/>
      <c r="P226" s="152"/>
      <c r="Q226" s="152"/>
      <c r="R226" s="152"/>
      <c r="S226" s="152"/>
      <c r="T226" s="152"/>
    </row>
    <row r="227" spans="1:20" ht="48" thickBot="1">
      <c r="A227" s="114">
        <v>162</v>
      </c>
      <c r="B227" s="11" t="s">
        <v>21</v>
      </c>
      <c r="C227" s="22">
        <f>C228</f>
        <v>51742.8</v>
      </c>
      <c r="D227" s="22">
        <f aca="true" t="shared" si="75" ref="D227:J227">D228</f>
        <v>6855.499999999999</v>
      </c>
      <c r="E227" s="22">
        <f t="shared" si="75"/>
        <v>7290.7</v>
      </c>
      <c r="F227" s="22">
        <f t="shared" si="75"/>
        <v>7415.400000000001</v>
      </c>
      <c r="G227" s="22">
        <f t="shared" si="75"/>
        <v>7545.3</v>
      </c>
      <c r="H227" s="22">
        <f t="shared" si="75"/>
        <v>7545.3</v>
      </c>
      <c r="I227" s="22">
        <f t="shared" si="75"/>
        <v>7545.3</v>
      </c>
      <c r="J227" s="22">
        <f t="shared" si="75"/>
        <v>7545.3</v>
      </c>
      <c r="K227" s="89"/>
      <c r="L227" s="151"/>
      <c r="M227" s="152"/>
      <c r="N227" s="152"/>
      <c r="O227" s="152"/>
      <c r="P227" s="152"/>
      <c r="Q227" s="152"/>
      <c r="R227" s="152"/>
      <c r="S227" s="152"/>
      <c r="T227" s="152"/>
    </row>
    <row r="228" spans="1:20" ht="16.5" thickBot="1">
      <c r="A228" s="114">
        <v>163</v>
      </c>
      <c r="B228" s="11" t="s">
        <v>24</v>
      </c>
      <c r="C228" s="22">
        <f>D228+E228+F228+G228+H228+I228+J228</f>
        <v>51742.8</v>
      </c>
      <c r="D228" s="23">
        <f aca="true" t="shared" si="76" ref="D228:J228">D232+D234+D236</f>
        <v>6855.499999999999</v>
      </c>
      <c r="E228" s="23">
        <f t="shared" si="76"/>
        <v>7290.7</v>
      </c>
      <c r="F228" s="23">
        <f t="shared" si="76"/>
        <v>7415.400000000001</v>
      </c>
      <c r="G228" s="23">
        <f t="shared" si="76"/>
        <v>7545.3</v>
      </c>
      <c r="H228" s="23">
        <f t="shared" si="76"/>
        <v>7545.3</v>
      </c>
      <c r="I228" s="23">
        <f t="shared" si="76"/>
        <v>7545.3</v>
      </c>
      <c r="J228" s="23">
        <f t="shared" si="76"/>
        <v>7545.3</v>
      </c>
      <c r="K228" s="89"/>
      <c r="L228" s="151"/>
      <c r="M228" s="152"/>
      <c r="N228" s="152"/>
      <c r="O228" s="152"/>
      <c r="P228" s="152"/>
      <c r="Q228" s="152"/>
      <c r="R228" s="152"/>
      <c r="S228" s="152"/>
      <c r="T228" s="152"/>
    </row>
    <row r="229" spans="1:20" ht="16.5" customHeight="1" hidden="1" thickBot="1">
      <c r="A229" s="114"/>
      <c r="B229" s="11" t="s">
        <v>18</v>
      </c>
      <c r="C229" s="23"/>
      <c r="D229" s="23"/>
      <c r="E229" s="23"/>
      <c r="F229" s="23"/>
      <c r="G229" s="23"/>
      <c r="H229" s="23"/>
      <c r="I229" s="23"/>
      <c r="J229" s="23"/>
      <c r="K229" s="89"/>
      <c r="L229" s="151"/>
      <c r="M229" s="152"/>
      <c r="N229" s="152"/>
      <c r="O229" s="152"/>
      <c r="P229" s="152"/>
      <c r="Q229" s="152"/>
      <c r="R229" s="152"/>
      <c r="S229" s="152"/>
      <c r="T229" s="152"/>
    </row>
    <row r="230" spans="1:20" ht="16.5" customHeight="1" hidden="1" thickBot="1">
      <c r="A230" s="114"/>
      <c r="B230" s="11" t="s">
        <v>38</v>
      </c>
      <c r="C230" s="23"/>
      <c r="D230" s="23"/>
      <c r="E230" s="23"/>
      <c r="F230" s="23"/>
      <c r="G230" s="23"/>
      <c r="H230" s="23"/>
      <c r="I230" s="23"/>
      <c r="J230" s="23"/>
      <c r="K230" s="89"/>
      <c r="L230" s="151"/>
      <c r="M230" s="152"/>
      <c r="N230" s="152"/>
      <c r="O230" s="152"/>
      <c r="P230" s="152"/>
      <c r="Q230" s="152"/>
      <c r="R230" s="152"/>
      <c r="S230" s="152"/>
      <c r="T230" s="152"/>
    </row>
    <row r="231" spans="1:20" ht="95.25" thickBot="1">
      <c r="A231" s="114">
        <v>164</v>
      </c>
      <c r="B231" s="88" t="s">
        <v>74</v>
      </c>
      <c r="C231" s="22">
        <f>C232</f>
        <v>51500.100000000006</v>
      </c>
      <c r="D231" s="22">
        <f aca="true" t="shared" si="77" ref="D231:J231">D232</f>
        <v>6829.599999999999</v>
      </c>
      <c r="E231" s="22">
        <f t="shared" si="77"/>
        <v>7257.2</v>
      </c>
      <c r="F231" s="22">
        <f t="shared" si="77"/>
        <v>7380.1</v>
      </c>
      <c r="G231" s="22">
        <f t="shared" si="77"/>
        <v>7508.3</v>
      </c>
      <c r="H231" s="22">
        <f t="shared" si="77"/>
        <v>7508.3</v>
      </c>
      <c r="I231" s="22">
        <f t="shared" si="77"/>
        <v>7508.3</v>
      </c>
      <c r="J231" s="22">
        <f t="shared" si="77"/>
        <v>7508.3</v>
      </c>
      <c r="K231" s="93" t="s">
        <v>110</v>
      </c>
      <c r="L231" s="151"/>
      <c r="M231" s="152"/>
      <c r="N231" s="152"/>
      <c r="O231" s="152"/>
      <c r="P231" s="152"/>
      <c r="Q231" s="152"/>
      <c r="R231" s="152"/>
      <c r="S231" s="152"/>
      <c r="T231" s="152"/>
    </row>
    <row r="232" spans="1:20" ht="16.5" thickBot="1">
      <c r="A232" s="114">
        <v>165</v>
      </c>
      <c r="B232" s="11" t="s">
        <v>17</v>
      </c>
      <c r="C232" s="22">
        <f>D232+E232+F232+G232+H232+I232+J232</f>
        <v>51500.100000000006</v>
      </c>
      <c r="D232" s="23">
        <f>7622.9-100-693.3</f>
        <v>6829.599999999999</v>
      </c>
      <c r="E232" s="23">
        <v>7257.2</v>
      </c>
      <c r="F232" s="23">
        <v>7380.1</v>
      </c>
      <c r="G232" s="23">
        <v>7508.3</v>
      </c>
      <c r="H232" s="23">
        <f>G232</f>
        <v>7508.3</v>
      </c>
      <c r="I232" s="23">
        <f>H232</f>
        <v>7508.3</v>
      </c>
      <c r="J232" s="23">
        <f>I232</f>
        <v>7508.3</v>
      </c>
      <c r="K232" s="89"/>
      <c r="L232" s="151"/>
      <c r="M232" s="152"/>
      <c r="N232" s="152"/>
      <c r="O232" s="152"/>
      <c r="P232" s="152"/>
      <c r="Q232" s="152"/>
      <c r="R232" s="152"/>
      <c r="S232" s="152"/>
      <c r="T232" s="152"/>
    </row>
    <row r="233" spans="1:27" ht="79.5" thickBot="1">
      <c r="A233" s="114">
        <v>166</v>
      </c>
      <c r="B233" s="88" t="s">
        <v>53</v>
      </c>
      <c r="C233" s="22">
        <f>C234</f>
        <v>242.7</v>
      </c>
      <c r="D233" s="22">
        <f aca="true" t="shared" si="78" ref="D233:J233">D234</f>
        <v>25.9</v>
      </c>
      <c r="E233" s="22">
        <f t="shared" si="78"/>
        <v>33.5</v>
      </c>
      <c r="F233" s="22">
        <f t="shared" si="78"/>
        <v>35.3</v>
      </c>
      <c r="G233" s="22">
        <f t="shared" si="78"/>
        <v>37</v>
      </c>
      <c r="H233" s="22">
        <f t="shared" si="78"/>
        <v>37</v>
      </c>
      <c r="I233" s="22">
        <f t="shared" si="78"/>
        <v>37</v>
      </c>
      <c r="J233" s="22">
        <f t="shared" si="78"/>
        <v>37</v>
      </c>
      <c r="K233" s="93">
        <v>62.64</v>
      </c>
      <c r="L233" s="87"/>
      <c r="M233" s="23"/>
      <c r="N233" s="23"/>
      <c r="O233" s="23"/>
      <c r="P233" s="23"/>
      <c r="Q233" s="23"/>
      <c r="R233" s="13"/>
      <c r="S233" s="151"/>
      <c r="T233" s="152"/>
      <c r="U233" s="152"/>
      <c r="V233" s="152"/>
      <c r="W233" s="152"/>
      <c r="X233" s="152"/>
      <c r="Y233" s="152"/>
      <c r="Z233" s="152"/>
      <c r="AA233" s="152"/>
    </row>
    <row r="234" spans="1:20" ht="16.5" thickBot="1">
      <c r="A234" s="114">
        <v>167</v>
      </c>
      <c r="B234" s="11" t="s">
        <v>38</v>
      </c>
      <c r="C234" s="22">
        <f>D234+E234+F234+G234+H234+I234+J234</f>
        <v>242.7</v>
      </c>
      <c r="D234" s="23">
        <f>32-6.1</f>
        <v>25.9</v>
      </c>
      <c r="E234" s="23">
        <v>33.5</v>
      </c>
      <c r="F234" s="23">
        <v>35.3</v>
      </c>
      <c r="G234" s="23">
        <v>37</v>
      </c>
      <c r="H234" s="23">
        <f>G234</f>
        <v>37</v>
      </c>
      <c r="I234" s="23">
        <f>H234</f>
        <v>37</v>
      </c>
      <c r="J234" s="23">
        <f>I234</f>
        <v>37</v>
      </c>
      <c r="K234" s="89"/>
      <c r="L234" s="151"/>
      <c r="M234" s="152"/>
      <c r="N234" s="152"/>
      <c r="O234" s="152"/>
      <c r="P234" s="152"/>
      <c r="Q234" s="152"/>
      <c r="R234" s="152"/>
      <c r="S234" s="152"/>
      <c r="T234" s="152"/>
    </row>
    <row r="235" spans="1:20" ht="63.75" customHeight="1" hidden="1" thickBot="1">
      <c r="A235" s="114"/>
      <c r="B235" s="11" t="s">
        <v>54</v>
      </c>
      <c r="C235" s="22">
        <f>C236</f>
        <v>0</v>
      </c>
      <c r="D235" s="22">
        <f aca="true" t="shared" si="79" ref="D235:J235">D236</f>
        <v>0</v>
      </c>
      <c r="E235" s="22">
        <f t="shared" si="79"/>
        <v>0</v>
      </c>
      <c r="F235" s="22">
        <f t="shared" si="79"/>
        <v>0</v>
      </c>
      <c r="G235" s="22">
        <f t="shared" si="79"/>
        <v>0</v>
      </c>
      <c r="H235" s="22">
        <f t="shared" si="79"/>
        <v>0</v>
      </c>
      <c r="I235" s="22">
        <f t="shared" si="79"/>
        <v>0</v>
      </c>
      <c r="J235" s="22">
        <f t="shared" si="79"/>
        <v>0</v>
      </c>
      <c r="K235" s="13"/>
      <c r="L235" s="151"/>
      <c r="M235" s="183"/>
      <c r="N235" s="183"/>
      <c r="O235" s="183"/>
      <c r="P235" s="183"/>
      <c r="Q235" s="183"/>
      <c r="R235" s="183"/>
      <c r="S235" s="183"/>
      <c r="T235" s="183"/>
    </row>
    <row r="236" spans="1:20" ht="16.5" customHeight="1" hidden="1" thickBot="1">
      <c r="A236" s="114"/>
      <c r="B236" s="11" t="s">
        <v>17</v>
      </c>
      <c r="C236" s="22">
        <f>D236+E236+F236+G236+H236+I236+J236</f>
        <v>0</v>
      </c>
      <c r="D236" s="23"/>
      <c r="E236" s="23"/>
      <c r="F236" s="23"/>
      <c r="G236" s="23"/>
      <c r="H236" s="23"/>
      <c r="I236" s="23"/>
      <c r="J236" s="23"/>
      <c r="K236" s="13"/>
      <c r="L236" s="151"/>
      <c r="M236" s="183"/>
      <c r="N236" s="183"/>
      <c r="O236" s="183"/>
      <c r="P236" s="183"/>
      <c r="Q236" s="183"/>
      <c r="R236" s="183"/>
      <c r="S236" s="183"/>
      <c r="T236" s="183"/>
    </row>
    <row r="237" ht="15.75">
      <c r="A237" s="7"/>
    </row>
  </sheetData>
  <sheetProtection/>
  <mergeCells count="343">
    <mergeCell ref="A2:K2"/>
    <mergeCell ref="A3:K3"/>
    <mergeCell ref="B6:B10"/>
    <mergeCell ref="C6:J9"/>
    <mergeCell ref="L11:T11"/>
    <mergeCell ref="L12:T12"/>
    <mergeCell ref="L13:T13"/>
    <mergeCell ref="L14:T14"/>
    <mergeCell ref="L15:T15"/>
    <mergeCell ref="L16:T16"/>
    <mergeCell ref="L17:T17"/>
    <mergeCell ref="L18:T18"/>
    <mergeCell ref="L19:T19"/>
    <mergeCell ref="L20:T20"/>
    <mergeCell ref="B21:K21"/>
    <mergeCell ref="L21:T21"/>
    <mergeCell ref="L22:T22"/>
    <mergeCell ref="L23:T23"/>
    <mergeCell ref="L35:T35"/>
    <mergeCell ref="L24:T24"/>
    <mergeCell ref="L25:T25"/>
    <mergeCell ref="L26:T26"/>
    <mergeCell ref="L27:T27"/>
    <mergeCell ref="L28:T28"/>
    <mergeCell ref="L29:T29"/>
    <mergeCell ref="L36:T36"/>
    <mergeCell ref="L37:T37"/>
    <mergeCell ref="L38:T38"/>
    <mergeCell ref="L40:T40"/>
    <mergeCell ref="L41:T41"/>
    <mergeCell ref="L30:T30"/>
    <mergeCell ref="L31:T31"/>
    <mergeCell ref="L32:T32"/>
    <mergeCell ref="L33:T33"/>
    <mergeCell ref="L34:T34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T43"/>
    <mergeCell ref="L44:T44"/>
    <mergeCell ref="L45:T45"/>
    <mergeCell ref="A46:A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T47"/>
    <mergeCell ref="L48:T48"/>
    <mergeCell ref="L49:T49"/>
    <mergeCell ref="L50:T50"/>
    <mergeCell ref="L51:T51"/>
    <mergeCell ref="A52:A53"/>
    <mergeCell ref="C52:C53"/>
    <mergeCell ref="D52:D53"/>
    <mergeCell ref="E52:E53"/>
    <mergeCell ref="F52:F53"/>
    <mergeCell ref="G52:G53"/>
    <mergeCell ref="H52:H53"/>
    <mergeCell ref="I52:I53"/>
    <mergeCell ref="J52:J53"/>
    <mergeCell ref="L52:T53"/>
    <mergeCell ref="L54:T54"/>
    <mergeCell ref="L55:T55"/>
    <mergeCell ref="L56:T56"/>
    <mergeCell ref="L57:T57"/>
    <mergeCell ref="L58:T58"/>
    <mergeCell ref="L59:T59"/>
    <mergeCell ref="L60:T60"/>
    <mergeCell ref="L61:T61"/>
    <mergeCell ref="L62:T62"/>
    <mergeCell ref="B63:K63"/>
    <mergeCell ref="L63:T63"/>
    <mergeCell ref="L64:T64"/>
    <mergeCell ref="L65:T65"/>
    <mergeCell ref="L66:T66"/>
    <mergeCell ref="L67:T67"/>
    <mergeCell ref="L68:T68"/>
    <mergeCell ref="L69:T69"/>
    <mergeCell ref="L70:T70"/>
    <mergeCell ref="L71:T71"/>
    <mergeCell ref="L72:T72"/>
    <mergeCell ref="L73:T73"/>
    <mergeCell ref="L74:T74"/>
    <mergeCell ref="L75:T75"/>
    <mergeCell ref="L76:T76"/>
    <mergeCell ref="L77:T77"/>
    <mergeCell ref="L78:T78"/>
    <mergeCell ref="L79:T79"/>
    <mergeCell ref="L80:T80"/>
    <mergeCell ref="L81:T81"/>
    <mergeCell ref="L82:T82"/>
    <mergeCell ref="L83:T83"/>
    <mergeCell ref="L84:T84"/>
    <mergeCell ref="L85:T85"/>
    <mergeCell ref="L86:T86"/>
    <mergeCell ref="L87:T87"/>
    <mergeCell ref="L88:T88"/>
    <mergeCell ref="L89:T89"/>
    <mergeCell ref="L90:T90"/>
    <mergeCell ref="L91:T91"/>
    <mergeCell ref="L92:T92"/>
    <mergeCell ref="L93:T93"/>
    <mergeCell ref="L94:T94"/>
    <mergeCell ref="L95:T95"/>
    <mergeCell ref="L96:T96"/>
    <mergeCell ref="L97:T97"/>
    <mergeCell ref="L98:T98"/>
    <mergeCell ref="L99:T99"/>
    <mergeCell ref="L100:T100"/>
    <mergeCell ref="L101:T101"/>
    <mergeCell ref="L102:T102"/>
    <mergeCell ref="L103:T103"/>
    <mergeCell ref="L104:T104"/>
    <mergeCell ref="L105:T105"/>
    <mergeCell ref="A106:A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L106:T107"/>
    <mergeCell ref="L108:T108"/>
    <mergeCell ref="L109:T109"/>
    <mergeCell ref="A110:A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L110:T111"/>
    <mergeCell ref="L112:T112"/>
    <mergeCell ref="L113:T113"/>
    <mergeCell ref="L114:T114"/>
    <mergeCell ref="L115:T115"/>
    <mergeCell ref="A116:A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L116:T117"/>
    <mergeCell ref="L118:T118"/>
    <mergeCell ref="L119:T119"/>
    <mergeCell ref="L120:T120"/>
    <mergeCell ref="L121:T121"/>
    <mergeCell ref="A122:A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L122:T123"/>
    <mergeCell ref="L124:T124"/>
    <mergeCell ref="L125:T125"/>
    <mergeCell ref="L126:T126"/>
    <mergeCell ref="L127:T127"/>
    <mergeCell ref="A128:A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L128:T129"/>
    <mergeCell ref="L130:T130"/>
    <mergeCell ref="L131:T131"/>
    <mergeCell ref="L132:T132"/>
    <mergeCell ref="L133:T133"/>
    <mergeCell ref="L134:T134"/>
    <mergeCell ref="L135:T135"/>
    <mergeCell ref="L136:T136"/>
    <mergeCell ref="L137:T137"/>
    <mergeCell ref="L138:T138"/>
    <mergeCell ref="B139:K139"/>
    <mergeCell ref="L139:T139"/>
    <mergeCell ref="L140:T140"/>
    <mergeCell ref="L141:T141"/>
    <mergeCell ref="L142:T142"/>
    <mergeCell ref="L143:T143"/>
    <mergeCell ref="L144:T144"/>
    <mergeCell ref="L145:T145"/>
    <mergeCell ref="L146:T146"/>
    <mergeCell ref="L147:T147"/>
    <mergeCell ref="L148:T148"/>
    <mergeCell ref="L149:T149"/>
    <mergeCell ref="L150:T150"/>
    <mergeCell ref="L151:T151"/>
    <mergeCell ref="L152:T152"/>
    <mergeCell ref="A153:A154"/>
    <mergeCell ref="C153:C154"/>
    <mergeCell ref="D153:D154"/>
    <mergeCell ref="E153:E154"/>
    <mergeCell ref="F153:F154"/>
    <mergeCell ref="G153:G154"/>
    <mergeCell ref="H153:H154"/>
    <mergeCell ref="I153:I154"/>
    <mergeCell ref="J153:J154"/>
    <mergeCell ref="K153:K154"/>
    <mergeCell ref="L153:T154"/>
    <mergeCell ref="L155:T155"/>
    <mergeCell ref="L156:T156"/>
    <mergeCell ref="L157:T157"/>
    <mergeCell ref="L158:T158"/>
    <mergeCell ref="L159:T159"/>
    <mergeCell ref="A160:A161"/>
    <mergeCell ref="C160:C161"/>
    <mergeCell ref="D160:D161"/>
    <mergeCell ref="E160:E161"/>
    <mergeCell ref="F160:F161"/>
    <mergeCell ref="G160:G161"/>
    <mergeCell ref="H160:H161"/>
    <mergeCell ref="I160:I161"/>
    <mergeCell ref="J160:J161"/>
    <mergeCell ref="K160:K161"/>
    <mergeCell ref="L160:T161"/>
    <mergeCell ref="L162:T162"/>
    <mergeCell ref="A163:A164"/>
    <mergeCell ref="L163:T163"/>
    <mergeCell ref="L164:T164"/>
    <mergeCell ref="L165:T165"/>
    <mergeCell ref="L166:T166"/>
    <mergeCell ref="L167:T167"/>
    <mergeCell ref="L168:T168"/>
    <mergeCell ref="L169:T169"/>
    <mergeCell ref="L170:T170"/>
    <mergeCell ref="B171:K171"/>
    <mergeCell ref="L171:T171"/>
    <mergeCell ref="L172:T172"/>
    <mergeCell ref="L173:T173"/>
    <mergeCell ref="L174:T174"/>
    <mergeCell ref="L175:T175"/>
    <mergeCell ref="L176:T176"/>
    <mergeCell ref="L177:T177"/>
    <mergeCell ref="L178:T178"/>
    <mergeCell ref="L179:T179"/>
    <mergeCell ref="A180:A181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L180:T181"/>
    <mergeCell ref="L182:T182"/>
    <mergeCell ref="L183:T183"/>
    <mergeCell ref="L184:T184"/>
    <mergeCell ref="L185:T185"/>
    <mergeCell ref="L186:T186"/>
    <mergeCell ref="L187:T187"/>
    <mergeCell ref="L188:T188"/>
    <mergeCell ref="L189:T189"/>
    <mergeCell ref="L190:T190"/>
    <mergeCell ref="A191:A192"/>
    <mergeCell ref="C191:C192"/>
    <mergeCell ref="D191:D192"/>
    <mergeCell ref="E191:E192"/>
    <mergeCell ref="F191:F192"/>
    <mergeCell ref="G191:G192"/>
    <mergeCell ref="H191:H192"/>
    <mergeCell ref="I191:I192"/>
    <mergeCell ref="J191:J192"/>
    <mergeCell ref="K191:K192"/>
    <mergeCell ref="L191:T192"/>
    <mergeCell ref="L193:T193"/>
    <mergeCell ref="L194:T194"/>
    <mergeCell ref="K195:K196"/>
    <mergeCell ref="L195:T195"/>
    <mergeCell ref="L196:T196"/>
    <mergeCell ref="L197:T197"/>
    <mergeCell ref="L198:T198"/>
    <mergeCell ref="L199:T199"/>
    <mergeCell ref="L201:T201"/>
    <mergeCell ref="L202:T202"/>
    <mergeCell ref="L203:T203"/>
    <mergeCell ref="L214:T214"/>
    <mergeCell ref="L204:T204"/>
    <mergeCell ref="B205:K205"/>
    <mergeCell ref="L205:T205"/>
    <mergeCell ref="L206:T206"/>
    <mergeCell ref="L207:T207"/>
    <mergeCell ref="L208:T208"/>
    <mergeCell ref="L223:T223"/>
    <mergeCell ref="A225:A226"/>
    <mergeCell ref="B225:K225"/>
    <mergeCell ref="L225:T226"/>
    <mergeCell ref="B226:K226"/>
    <mergeCell ref="L209:T209"/>
    <mergeCell ref="L210:T210"/>
    <mergeCell ref="L211:T211"/>
    <mergeCell ref="L212:T212"/>
    <mergeCell ref="L213:T213"/>
    <mergeCell ref="L231:T231"/>
    <mergeCell ref="L232:T232"/>
    <mergeCell ref="L215:T215"/>
    <mergeCell ref="L216:T216"/>
    <mergeCell ref="L217:T217"/>
    <mergeCell ref="L218:T218"/>
    <mergeCell ref="L219:T219"/>
    <mergeCell ref="L220:T220"/>
    <mergeCell ref="L221:T221"/>
    <mergeCell ref="L222:T222"/>
    <mergeCell ref="L224:T224"/>
    <mergeCell ref="J1:K1"/>
    <mergeCell ref="S233:AA233"/>
    <mergeCell ref="L234:T234"/>
    <mergeCell ref="L235:T235"/>
    <mergeCell ref="L236:T236"/>
    <mergeCell ref="L227:T227"/>
    <mergeCell ref="L228:T228"/>
    <mergeCell ref="L229:T229"/>
    <mergeCell ref="L230:T230"/>
  </mergeCells>
  <printOptions/>
  <pageMargins left="0.7086614173228347" right="0.7086614173228347" top="0.7480314960629921" bottom="0.7480314960629921" header="0.31496062992125984" footer="0.31496062992125984"/>
  <pageSetup orientation="landscape" paperSize="9" scale="72" r:id="rId1"/>
  <rowBreaks count="17" manualBreakCount="17">
    <brk id="20" max="12" man="1"/>
    <brk id="38" max="12" man="1"/>
    <brk id="45" max="12" man="1"/>
    <brk id="62" max="12" man="1"/>
    <brk id="78" max="12" man="1"/>
    <brk id="87" max="12" man="1"/>
    <brk id="97" max="12" man="1"/>
    <brk id="102" max="12" man="1"/>
    <brk id="115" max="12" man="1"/>
    <brk id="127" max="12" man="1"/>
    <brk id="138" max="12" man="1"/>
    <brk id="152" max="12" man="1"/>
    <brk id="165" max="12" man="1"/>
    <brk id="170" max="12" man="1"/>
    <brk id="194" max="12" man="1"/>
    <brk id="204" max="12" man="1"/>
    <brk id="224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237"/>
  <sheetViews>
    <sheetView zoomScaleSheetLayoutView="70" zoomScalePageLayoutView="0" workbookViewId="0" topLeftCell="A202">
      <selection activeCell="W210" sqref="W210"/>
    </sheetView>
  </sheetViews>
  <sheetFormatPr defaultColWidth="9.140625" defaultRowHeight="15"/>
  <cols>
    <col min="1" max="1" width="6.57421875" style="0" customWidth="1"/>
    <col min="2" max="2" width="28.57421875" style="0" customWidth="1"/>
    <col min="3" max="3" width="10.421875" style="0" customWidth="1"/>
    <col min="4" max="4" width="10.140625" style="0" customWidth="1"/>
    <col min="6" max="7" width="9.28125" style="0" customWidth="1"/>
    <col min="11" max="11" width="31.57421875" style="0" customWidth="1"/>
    <col min="12" max="12" width="12.57421875" style="0" hidden="1" customWidth="1"/>
    <col min="13" max="20" width="9.140625" style="0" hidden="1" customWidth="1"/>
    <col min="21" max="21" width="0" style="0" hidden="1" customWidth="1"/>
  </cols>
  <sheetData>
    <row r="1" spans="10:11" ht="15">
      <c r="J1" s="233" t="s">
        <v>93</v>
      </c>
      <c r="K1" s="234"/>
    </row>
    <row r="2" spans="1:11" ht="15.75">
      <c r="A2" s="174" t="s">
        <v>82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ht="15.75">
      <c r="A3" s="174" t="s">
        <v>83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ht="15.75">
      <c r="A4" s="130"/>
    </row>
    <row r="5" ht="15.75" thickBot="1">
      <c r="A5" s="1"/>
    </row>
    <row r="6" spans="1:11" ht="75.75" customHeight="1">
      <c r="A6" s="131" t="s">
        <v>0</v>
      </c>
      <c r="B6" s="162" t="s">
        <v>2</v>
      </c>
      <c r="C6" s="165" t="s">
        <v>3</v>
      </c>
      <c r="D6" s="166"/>
      <c r="E6" s="166"/>
      <c r="F6" s="166"/>
      <c r="G6" s="166"/>
      <c r="H6" s="166"/>
      <c r="I6" s="166"/>
      <c r="J6" s="167"/>
      <c r="K6" s="133" t="s">
        <v>4</v>
      </c>
    </row>
    <row r="7" spans="1:11" ht="69.75" customHeight="1">
      <c r="A7" s="132" t="s">
        <v>1</v>
      </c>
      <c r="B7" s="163"/>
      <c r="C7" s="168"/>
      <c r="D7" s="169"/>
      <c r="E7" s="169"/>
      <c r="F7" s="169"/>
      <c r="G7" s="169"/>
      <c r="H7" s="169"/>
      <c r="I7" s="169"/>
      <c r="J7" s="170"/>
      <c r="K7" s="134" t="s">
        <v>5</v>
      </c>
    </row>
    <row r="8" spans="1:11" ht="21.75" customHeight="1">
      <c r="A8" s="2"/>
      <c r="B8" s="163"/>
      <c r="C8" s="168"/>
      <c r="D8" s="169"/>
      <c r="E8" s="169"/>
      <c r="F8" s="169"/>
      <c r="G8" s="169"/>
      <c r="H8" s="169"/>
      <c r="I8" s="169"/>
      <c r="J8" s="170"/>
      <c r="K8" s="134" t="s">
        <v>6</v>
      </c>
    </row>
    <row r="9" spans="1:11" ht="16.5" thickBot="1">
      <c r="A9" s="2"/>
      <c r="B9" s="163"/>
      <c r="C9" s="171"/>
      <c r="D9" s="172"/>
      <c r="E9" s="172"/>
      <c r="F9" s="172"/>
      <c r="G9" s="172"/>
      <c r="H9" s="172"/>
      <c r="I9" s="172"/>
      <c r="J9" s="173"/>
      <c r="K9" s="135"/>
    </row>
    <row r="10" spans="1:11" ht="16.5" thickBot="1">
      <c r="A10" s="3"/>
      <c r="B10" s="164"/>
      <c r="C10" s="135" t="s">
        <v>7</v>
      </c>
      <c r="D10" s="135" t="s">
        <v>8</v>
      </c>
      <c r="E10" s="135" t="s">
        <v>9</v>
      </c>
      <c r="F10" s="135" t="s">
        <v>10</v>
      </c>
      <c r="G10" s="135" t="s">
        <v>11</v>
      </c>
      <c r="H10" s="135" t="s">
        <v>12</v>
      </c>
      <c r="I10" s="135" t="s">
        <v>13</v>
      </c>
      <c r="J10" s="135" t="s">
        <v>14</v>
      </c>
      <c r="K10" s="135"/>
    </row>
    <row r="11" spans="1:20" ht="16.5" thickBot="1">
      <c r="A11" s="8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151"/>
      <c r="M11" s="152"/>
      <c r="N11" s="152"/>
      <c r="O11" s="152"/>
      <c r="P11" s="152"/>
      <c r="Q11" s="152"/>
      <c r="R11" s="152"/>
      <c r="S11" s="152"/>
      <c r="T11" s="152"/>
    </row>
    <row r="12" spans="1:20" ht="63.75" thickBot="1">
      <c r="A12" s="10">
        <v>2</v>
      </c>
      <c r="B12" s="11" t="s">
        <v>114</v>
      </c>
      <c r="C12" s="17">
        <f aca="true" t="shared" si="0" ref="C12:J12">C22+C64+C140+C172+C206+C227</f>
        <v>1947372.8</v>
      </c>
      <c r="D12" s="137">
        <f t="shared" si="0"/>
        <v>252246.40000000002</v>
      </c>
      <c r="E12" s="17">
        <f t="shared" si="0"/>
        <v>260103.6</v>
      </c>
      <c r="F12" s="17">
        <f t="shared" si="0"/>
        <v>275810.4</v>
      </c>
      <c r="G12" s="17">
        <f t="shared" si="0"/>
        <v>290344.89999999997</v>
      </c>
      <c r="H12" s="17">
        <f t="shared" si="0"/>
        <v>290344.89999999997</v>
      </c>
      <c r="I12" s="17">
        <f t="shared" si="0"/>
        <v>290344.89999999997</v>
      </c>
      <c r="J12" s="17">
        <f t="shared" si="0"/>
        <v>290344.89999999997</v>
      </c>
      <c r="K12" s="12"/>
      <c r="L12" s="248">
        <f>L22+L64+L172</f>
        <v>806100</v>
      </c>
      <c r="M12" s="249"/>
      <c r="N12" s="249"/>
      <c r="O12" s="249"/>
      <c r="P12" s="249"/>
      <c r="Q12" s="249"/>
      <c r="R12" s="249"/>
      <c r="S12" s="249"/>
      <c r="T12" s="249"/>
    </row>
    <row r="13" spans="1:20" ht="16.5" thickBot="1">
      <c r="A13" s="10">
        <v>3</v>
      </c>
      <c r="B13" s="11" t="s">
        <v>16</v>
      </c>
      <c r="C13" s="18">
        <f aca="true" t="shared" si="1" ref="C13:J13">C23+C67+C141+C173+C207</f>
        <v>992141.7</v>
      </c>
      <c r="D13" s="138">
        <f>D23+D67+D141+D173+D207</f>
        <v>128814.6</v>
      </c>
      <c r="E13" s="18">
        <f t="shared" si="1"/>
        <v>128030.7</v>
      </c>
      <c r="F13" s="18">
        <f t="shared" si="1"/>
        <v>138034.7</v>
      </c>
      <c r="G13" s="18">
        <f t="shared" si="1"/>
        <v>149626.7</v>
      </c>
      <c r="H13" s="18">
        <f t="shared" si="1"/>
        <v>149626.7</v>
      </c>
      <c r="I13" s="18">
        <f t="shared" si="1"/>
        <v>149626.7</v>
      </c>
      <c r="J13" s="18">
        <f t="shared" si="1"/>
        <v>149626.7</v>
      </c>
      <c r="K13" s="12"/>
      <c r="L13" s="151"/>
      <c r="M13" s="152"/>
      <c r="N13" s="152"/>
      <c r="O13" s="152"/>
      <c r="P13" s="152"/>
      <c r="Q13" s="152"/>
      <c r="R13" s="152"/>
      <c r="S13" s="152"/>
      <c r="T13" s="152"/>
    </row>
    <row r="14" spans="1:20" ht="48" thickBot="1">
      <c r="A14" s="10">
        <v>4</v>
      </c>
      <c r="B14" s="11" t="s">
        <v>55</v>
      </c>
      <c r="C14" s="18">
        <f aca="true" t="shared" si="2" ref="C14:J14">C24+C68+C142+C174+C209</f>
        <v>542633.7</v>
      </c>
      <c r="D14" s="138">
        <f t="shared" si="2"/>
        <v>67727.5</v>
      </c>
      <c r="E14" s="18">
        <f t="shared" si="2"/>
        <v>69946.8</v>
      </c>
      <c r="F14" s="18">
        <f t="shared" si="2"/>
        <v>75758.6</v>
      </c>
      <c r="G14" s="18">
        <f t="shared" si="2"/>
        <v>82294.9</v>
      </c>
      <c r="H14" s="18">
        <f t="shared" si="2"/>
        <v>82294.9</v>
      </c>
      <c r="I14" s="18">
        <f t="shared" si="2"/>
        <v>82294.9</v>
      </c>
      <c r="J14" s="18">
        <f t="shared" si="2"/>
        <v>82294.9</v>
      </c>
      <c r="K14" s="12"/>
      <c r="L14" s="151"/>
      <c r="M14" s="152"/>
      <c r="N14" s="152"/>
      <c r="O14" s="152"/>
      <c r="P14" s="152"/>
      <c r="Q14" s="152"/>
      <c r="R14" s="152"/>
      <c r="S14" s="152"/>
      <c r="T14" s="152"/>
    </row>
    <row r="15" spans="1:20" ht="16.5" thickBot="1">
      <c r="A15" s="10">
        <v>5</v>
      </c>
      <c r="B15" s="11" t="s">
        <v>17</v>
      </c>
      <c r="C15" s="17">
        <f aca="true" t="shared" si="3" ref="C15:J16">C25+C69+C143+C175+C209+C228</f>
        <v>955231.1000000001</v>
      </c>
      <c r="D15" s="137">
        <f t="shared" si="3"/>
        <v>123431.7</v>
      </c>
      <c r="E15" s="17">
        <f t="shared" si="3"/>
        <v>132072.90000000002</v>
      </c>
      <c r="F15" s="17">
        <f t="shared" si="3"/>
        <v>137775.7</v>
      </c>
      <c r="G15" s="17">
        <f t="shared" si="3"/>
        <v>140718.19999999998</v>
      </c>
      <c r="H15" s="17">
        <f t="shared" si="3"/>
        <v>140718.19999999998</v>
      </c>
      <c r="I15" s="17">
        <f t="shared" si="3"/>
        <v>140718.19999999998</v>
      </c>
      <c r="J15" s="17">
        <f t="shared" si="3"/>
        <v>140718.19999999998</v>
      </c>
      <c r="K15" s="12"/>
      <c r="L15" s="151"/>
      <c r="M15" s="152"/>
      <c r="N15" s="152"/>
      <c r="O15" s="152"/>
      <c r="P15" s="152"/>
      <c r="Q15" s="152"/>
      <c r="R15" s="152"/>
      <c r="S15" s="152"/>
      <c r="T15" s="152"/>
    </row>
    <row r="16" spans="1:20" ht="48" thickBot="1">
      <c r="A16" s="10">
        <v>6</v>
      </c>
      <c r="B16" s="11" t="s">
        <v>55</v>
      </c>
      <c r="C16" s="17">
        <f t="shared" si="3"/>
        <v>385064.6</v>
      </c>
      <c r="D16" s="137">
        <f t="shared" si="3"/>
        <v>43234.200000000004</v>
      </c>
      <c r="E16" s="17">
        <f>E26+E70+E144+E176+E210+E229</f>
        <v>53900.7</v>
      </c>
      <c r="F16" s="17">
        <f t="shared" si="3"/>
        <v>56218.100000000006</v>
      </c>
      <c r="G16" s="17">
        <f t="shared" si="3"/>
        <v>57927.9</v>
      </c>
      <c r="H16" s="17">
        <f t="shared" si="3"/>
        <v>57927.9</v>
      </c>
      <c r="I16" s="17">
        <f t="shared" si="3"/>
        <v>57927.9</v>
      </c>
      <c r="J16" s="17">
        <f t="shared" si="3"/>
        <v>57927.9</v>
      </c>
      <c r="K16" s="12"/>
      <c r="L16" s="151"/>
      <c r="M16" s="152"/>
      <c r="N16" s="152"/>
      <c r="O16" s="152"/>
      <c r="P16" s="152"/>
      <c r="Q16" s="152"/>
      <c r="R16" s="152"/>
      <c r="S16" s="152"/>
      <c r="T16" s="152"/>
    </row>
    <row r="17" spans="1:20" ht="16.5" customHeight="1" hidden="1" thickBot="1">
      <c r="A17" s="10"/>
      <c r="B17" s="11" t="s">
        <v>18</v>
      </c>
      <c r="C17" s="17"/>
      <c r="D17" s="17"/>
      <c r="E17" s="18"/>
      <c r="F17" s="17"/>
      <c r="G17" s="17"/>
      <c r="H17" s="17"/>
      <c r="I17" s="17"/>
      <c r="J17" s="17"/>
      <c r="K17" s="12"/>
      <c r="L17" s="151"/>
      <c r="M17" s="152"/>
      <c r="N17" s="152"/>
      <c r="O17" s="152"/>
      <c r="P17" s="152"/>
      <c r="Q17" s="152"/>
      <c r="R17" s="152"/>
      <c r="S17" s="152"/>
      <c r="T17" s="152"/>
    </row>
    <row r="18" spans="1:20" ht="16.5" customHeight="1" hidden="1" thickBot="1">
      <c r="A18" s="10"/>
      <c r="B18" s="11" t="s">
        <v>16</v>
      </c>
      <c r="C18" s="17"/>
      <c r="D18" s="17"/>
      <c r="E18" s="17"/>
      <c r="F18" s="17"/>
      <c r="G18" s="17"/>
      <c r="H18" s="17"/>
      <c r="I18" s="17"/>
      <c r="J18" s="17"/>
      <c r="K18" s="12"/>
      <c r="L18" s="151"/>
      <c r="M18" s="152"/>
      <c r="N18" s="152"/>
      <c r="O18" s="152"/>
      <c r="P18" s="152"/>
      <c r="Q18" s="152"/>
      <c r="R18" s="152"/>
      <c r="S18" s="152"/>
      <c r="T18" s="152"/>
    </row>
    <row r="19" spans="1:20" ht="16.5" customHeight="1" hidden="1" thickBot="1">
      <c r="A19" s="10"/>
      <c r="B19" s="11" t="s">
        <v>17</v>
      </c>
      <c r="C19" s="17"/>
      <c r="D19" s="17"/>
      <c r="E19" s="17"/>
      <c r="F19" s="17"/>
      <c r="G19" s="17"/>
      <c r="H19" s="17"/>
      <c r="I19" s="17"/>
      <c r="J19" s="17"/>
      <c r="K19" s="12"/>
      <c r="L19" s="151"/>
      <c r="M19" s="152"/>
      <c r="N19" s="152"/>
      <c r="O19" s="152"/>
      <c r="P19" s="152"/>
      <c r="Q19" s="152"/>
      <c r="R19" s="152"/>
      <c r="S19" s="152"/>
      <c r="T19" s="152"/>
    </row>
    <row r="20" spans="1:20" ht="32.25" customHeight="1" hidden="1" thickBot="1">
      <c r="A20" s="10"/>
      <c r="B20" s="11" t="s">
        <v>19</v>
      </c>
      <c r="C20" s="17"/>
      <c r="D20" s="17"/>
      <c r="E20" s="18"/>
      <c r="F20" s="17"/>
      <c r="G20" s="17"/>
      <c r="H20" s="17"/>
      <c r="I20" s="17"/>
      <c r="J20" s="17"/>
      <c r="K20" s="12"/>
      <c r="L20" s="151"/>
      <c r="M20" s="152"/>
      <c r="N20" s="152"/>
      <c r="O20" s="152"/>
      <c r="P20" s="152"/>
      <c r="Q20" s="152"/>
      <c r="R20" s="152"/>
      <c r="S20" s="152"/>
      <c r="T20" s="152"/>
    </row>
    <row r="21" spans="1:20" ht="31.5" customHeight="1" thickBot="1">
      <c r="A21" s="10">
        <v>7</v>
      </c>
      <c r="B21" s="159" t="s">
        <v>20</v>
      </c>
      <c r="C21" s="160"/>
      <c r="D21" s="160"/>
      <c r="E21" s="160"/>
      <c r="F21" s="160"/>
      <c r="G21" s="160"/>
      <c r="H21" s="160"/>
      <c r="I21" s="160"/>
      <c r="J21" s="160"/>
      <c r="K21" s="161"/>
      <c r="L21" s="151"/>
      <c r="M21" s="152"/>
      <c r="N21" s="152"/>
      <c r="O21" s="152"/>
      <c r="P21" s="152"/>
      <c r="Q21" s="152"/>
      <c r="R21" s="152"/>
      <c r="S21" s="152"/>
      <c r="T21" s="152"/>
    </row>
    <row r="22" spans="1:21" ht="60.75" customHeight="1" thickBot="1">
      <c r="A22" s="127">
        <v>8</v>
      </c>
      <c r="B22" s="20" t="s">
        <v>21</v>
      </c>
      <c r="C22" s="19">
        <f>D22+E22+F22+G22+H22+I22+J22</f>
        <v>488654.8</v>
      </c>
      <c r="D22" s="19">
        <f>D23+D25</f>
        <v>56756.5</v>
      </c>
      <c r="E22" s="19">
        <f aca="true" t="shared" si="4" ref="E22:J22">E23+E25</f>
        <v>65078.1</v>
      </c>
      <c r="F22" s="19">
        <f t="shared" si="4"/>
        <v>69333</v>
      </c>
      <c r="G22" s="19">
        <f t="shared" si="4"/>
        <v>74371.8</v>
      </c>
      <c r="H22" s="19">
        <f t="shared" si="4"/>
        <v>74371.8</v>
      </c>
      <c r="I22" s="19">
        <f t="shared" si="4"/>
        <v>74371.8</v>
      </c>
      <c r="J22" s="19">
        <f t="shared" si="4"/>
        <v>74371.8</v>
      </c>
      <c r="K22" s="89"/>
      <c r="L22" s="151">
        <f>L31+L36+L39+L46</f>
        <v>-94805.3600000001</v>
      </c>
      <c r="M22" s="152"/>
      <c r="N22" s="152"/>
      <c r="O22" s="152"/>
      <c r="P22" s="152"/>
      <c r="Q22" s="152"/>
      <c r="R22" s="152"/>
      <c r="S22" s="152"/>
      <c r="T22" s="152"/>
      <c r="U22">
        <v>-94.8</v>
      </c>
    </row>
    <row r="23" spans="1:20" ht="16.5" thickBot="1">
      <c r="A23" s="127">
        <v>9</v>
      </c>
      <c r="B23" s="11" t="s">
        <v>16</v>
      </c>
      <c r="C23" s="19">
        <f>D23+E23+F23+G23+H23+I23+J23</f>
        <v>227705</v>
      </c>
      <c r="D23" s="16">
        <f aca="true" t="shared" si="5" ref="D23:J24">D32+D48+D54+D59+D37</f>
        <v>27439</v>
      </c>
      <c r="E23" s="16">
        <f t="shared" si="5"/>
        <v>28968</v>
      </c>
      <c r="F23" s="16">
        <f t="shared" si="5"/>
        <v>31686</v>
      </c>
      <c r="G23" s="16">
        <f t="shared" si="5"/>
        <v>34903</v>
      </c>
      <c r="H23" s="16">
        <f t="shared" si="5"/>
        <v>34903</v>
      </c>
      <c r="I23" s="16">
        <f t="shared" si="5"/>
        <v>34903</v>
      </c>
      <c r="J23" s="16">
        <f t="shared" si="5"/>
        <v>34903</v>
      </c>
      <c r="K23" s="89"/>
      <c r="L23" s="151"/>
      <c r="M23" s="152"/>
      <c r="N23" s="152"/>
      <c r="O23" s="152"/>
      <c r="P23" s="152"/>
      <c r="Q23" s="152"/>
      <c r="R23" s="152"/>
      <c r="S23" s="152"/>
      <c r="T23" s="152"/>
    </row>
    <row r="24" spans="1:20" ht="48" thickBot="1">
      <c r="A24" s="127">
        <v>10</v>
      </c>
      <c r="B24" s="11" t="s">
        <v>39</v>
      </c>
      <c r="C24" s="19">
        <f>D24+E24+F24+G24+H24+I24+J24</f>
        <v>216868.19999999995</v>
      </c>
      <c r="D24" s="16">
        <f t="shared" si="5"/>
        <v>26199.8</v>
      </c>
      <c r="E24" s="16">
        <f t="shared" si="5"/>
        <v>27472.5</v>
      </c>
      <c r="F24" s="16">
        <f t="shared" si="5"/>
        <v>30186.7</v>
      </c>
      <c r="G24" s="16">
        <f t="shared" si="5"/>
        <v>33252.299999999996</v>
      </c>
      <c r="H24" s="16">
        <f t="shared" si="5"/>
        <v>33252.299999999996</v>
      </c>
      <c r="I24" s="16">
        <f t="shared" si="5"/>
        <v>33252.299999999996</v>
      </c>
      <c r="J24" s="16">
        <f t="shared" si="5"/>
        <v>33252.299999999996</v>
      </c>
      <c r="K24" s="89"/>
      <c r="L24" s="151"/>
      <c r="M24" s="152"/>
      <c r="N24" s="152"/>
      <c r="O24" s="152"/>
      <c r="P24" s="152"/>
      <c r="Q24" s="152"/>
      <c r="R24" s="152"/>
      <c r="S24" s="152"/>
      <c r="T24" s="152"/>
    </row>
    <row r="25" spans="1:20" ht="16.5" thickBot="1">
      <c r="A25" s="127">
        <v>11</v>
      </c>
      <c r="B25" s="11" t="s">
        <v>17</v>
      </c>
      <c r="C25" s="19">
        <f>D25+E25+F25+G25+H25+I25+J25</f>
        <v>260949.8</v>
      </c>
      <c r="D25" s="52">
        <f>D34+D40+D44+D50+D56+D61</f>
        <v>29317.5</v>
      </c>
      <c r="E25" s="16">
        <f aca="true" t="shared" si="6" ref="E25:J26">E34+E40+E44+E50+E56+E61</f>
        <v>36110.1</v>
      </c>
      <c r="F25" s="16">
        <f t="shared" si="6"/>
        <v>37647</v>
      </c>
      <c r="G25" s="16">
        <f t="shared" si="6"/>
        <v>39468.8</v>
      </c>
      <c r="H25" s="16">
        <f t="shared" si="6"/>
        <v>39468.8</v>
      </c>
      <c r="I25" s="16">
        <f t="shared" si="6"/>
        <v>39468.8</v>
      </c>
      <c r="J25" s="16">
        <f t="shared" si="6"/>
        <v>39468.8</v>
      </c>
      <c r="K25" s="89"/>
      <c r="L25" s="151"/>
      <c r="M25" s="152"/>
      <c r="N25" s="152"/>
      <c r="O25" s="152"/>
      <c r="P25" s="152"/>
      <c r="Q25" s="152"/>
      <c r="R25" s="152"/>
      <c r="S25" s="152"/>
      <c r="T25" s="152"/>
    </row>
    <row r="26" spans="1:20" ht="48" thickBot="1">
      <c r="A26" s="127">
        <v>12</v>
      </c>
      <c r="B26" s="11" t="s">
        <v>39</v>
      </c>
      <c r="C26" s="19">
        <f>D26+E26+F26+G26+H26+I26+J26</f>
        <v>244320.8</v>
      </c>
      <c r="D26" s="52">
        <f>D35+D41+D45+D51+D57+D62-0.1</f>
        <v>27010.4</v>
      </c>
      <c r="E26" s="16">
        <f t="shared" si="6"/>
        <v>33799.9</v>
      </c>
      <c r="F26" s="16">
        <f t="shared" si="6"/>
        <v>35290.5</v>
      </c>
      <c r="G26" s="16">
        <f t="shared" si="6"/>
        <v>37055</v>
      </c>
      <c r="H26" s="16">
        <f t="shared" si="6"/>
        <v>37055</v>
      </c>
      <c r="I26" s="16">
        <f t="shared" si="6"/>
        <v>37055</v>
      </c>
      <c r="J26" s="16">
        <f t="shared" si="6"/>
        <v>37055</v>
      </c>
      <c r="K26" s="89"/>
      <c r="L26" s="151"/>
      <c r="M26" s="152"/>
      <c r="N26" s="152"/>
      <c r="O26" s="152"/>
      <c r="P26" s="152"/>
      <c r="Q26" s="152"/>
      <c r="R26" s="152"/>
      <c r="S26" s="152"/>
      <c r="T26" s="152"/>
    </row>
    <row r="27" spans="1:20" ht="16.5" customHeight="1" hidden="1" thickBot="1">
      <c r="A27" s="127"/>
      <c r="B27" s="11" t="s">
        <v>18</v>
      </c>
      <c r="C27" s="16"/>
      <c r="D27" s="16"/>
      <c r="E27" s="16"/>
      <c r="F27" s="16"/>
      <c r="G27" s="16"/>
      <c r="H27" s="16"/>
      <c r="I27" s="16"/>
      <c r="J27" s="16"/>
      <c r="K27" s="89"/>
      <c r="L27" s="151"/>
      <c r="M27" s="152"/>
      <c r="N27" s="152"/>
      <c r="O27" s="152"/>
      <c r="P27" s="152"/>
      <c r="Q27" s="152"/>
      <c r="R27" s="152"/>
      <c r="S27" s="152"/>
      <c r="T27" s="152"/>
    </row>
    <row r="28" spans="1:20" ht="16.5" customHeight="1" hidden="1" thickBot="1">
      <c r="A28" s="127"/>
      <c r="B28" s="11" t="s">
        <v>16</v>
      </c>
      <c r="C28" s="16"/>
      <c r="D28" s="16"/>
      <c r="E28" s="16"/>
      <c r="F28" s="16"/>
      <c r="G28" s="16"/>
      <c r="H28" s="16"/>
      <c r="I28" s="16"/>
      <c r="J28" s="16"/>
      <c r="K28" s="89"/>
      <c r="L28" s="151"/>
      <c r="M28" s="152"/>
      <c r="N28" s="152"/>
      <c r="O28" s="152"/>
      <c r="P28" s="152"/>
      <c r="Q28" s="152"/>
      <c r="R28" s="152"/>
      <c r="S28" s="152"/>
      <c r="T28" s="152"/>
    </row>
    <row r="29" spans="1:20" ht="16.5" customHeight="1" hidden="1" thickBot="1">
      <c r="A29" s="127"/>
      <c r="B29" s="11" t="s">
        <v>17</v>
      </c>
      <c r="C29" s="16"/>
      <c r="D29" s="16"/>
      <c r="E29" s="16"/>
      <c r="F29" s="16"/>
      <c r="G29" s="16"/>
      <c r="H29" s="16"/>
      <c r="I29" s="16"/>
      <c r="J29" s="16"/>
      <c r="K29" s="89"/>
      <c r="L29" s="151"/>
      <c r="M29" s="152"/>
      <c r="N29" s="152"/>
      <c r="O29" s="152"/>
      <c r="P29" s="152"/>
      <c r="Q29" s="152"/>
      <c r="R29" s="152"/>
      <c r="S29" s="152"/>
      <c r="T29" s="152"/>
    </row>
    <row r="30" spans="1:20" ht="36.75" customHeight="1" hidden="1" thickBot="1">
      <c r="A30" s="127"/>
      <c r="B30" s="11" t="s">
        <v>19</v>
      </c>
      <c r="C30" s="16"/>
      <c r="D30" s="16"/>
      <c r="E30" s="16"/>
      <c r="F30" s="16"/>
      <c r="G30" s="16"/>
      <c r="H30" s="16"/>
      <c r="I30" s="16"/>
      <c r="J30" s="16"/>
      <c r="K30" s="89"/>
      <c r="L30" s="151"/>
      <c r="M30" s="152"/>
      <c r="N30" s="152"/>
      <c r="O30" s="152"/>
      <c r="P30" s="152"/>
      <c r="Q30" s="152"/>
      <c r="R30" s="152"/>
      <c r="S30" s="152"/>
      <c r="T30" s="152"/>
    </row>
    <row r="31" spans="1:20" ht="222" customHeight="1" thickBot="1">
      <c r="A31" s="127">
        <v>13</v>
      </c>
      <c r="B31" s="11" t="s">
        <v>46</v>
      </c>
      <c r="C31" s="19">
        <f>C32+C34</f>
        <v>222939.60000000003</v>
      </c>
      <c r="D31" s="19">
        <f aca="true" t="shared" si="7" ref="D31:J31">D32+D34</f>
        <v>26875</v>
      </c>
      <c r="E31" s="19">
        <f t="shared" si="7"/>
        <v>28221</v>
      </c>
      <c r="F31" s="19">
        <f t="shared" si="7"/>
        <v>31046.8</v>
      </c>
      <c r="G31" s="19">
        <f t="shared" si="7"/>
        <v>34199.2</v>
      </c>
      <c r="H31" s="19">
        <f t="shared" si="7"/>
        <v>34199.2</v>
      </c>
      <c r="I31" s="19">
        <f t="shared" si="7"/>
        <v>34199.2</v>
      </c>
      <c r="J31" s="19">
        <f t="shared" si="7"/>
        <v>34199.2</v>
      </c>
      <c r="K31" s="89" t="s">
        <v>100</v>
      </c>
      <c r="L31" s="151"/>
      <c r="M31" s="152"/>
      <c r="N31" s="152"/>
      <c r="O31" s="152"/>
      <c r="P31" s="152"/>
      <c r="Q31" s="152"/>
      <c r="R31" s="152"/>
      <c r="S31" s="152"/>
      <c r="T31" s="152"/>
    </row>
    <row r="32" spans="1:22" ht="16.5" thickBot="1">
      <c r="A32" s="127">
        <v>14</v>
      </c>
      <c r="B32" s="11" t="s">
        <v>16</v>
      </c>
      <c r="C32" s="19">
        <f>D32+E32+F32+G32+H32+I32+J32</f>
        <v>222939.60000000003</v>
      </c>
      <c r="D32" s="16">
        <v>26875</v>
      </c>
      <c r="E32" s="16">
        <f>28383.6+V32</f>
        <v>28221</v>
      </c>
      <c r="F32" s="16">
        <v>31046.8</v>
      </c>
      <c r="G32" s="16">
        <v>34199.2</v>
      </c>
      <c r="H32" s="16">
        <f aca="true" t="shared" si="8" ref="H32:J33">G32</f>
        <v>34199.2</v>
      </c>
      <c r="I32" s="16">
        <f t="shared" si="8"/>
        <v>34199.2</v>
      </c>
      <c r="J32" s="16">
        <f t="shared" si="8"/>
        <v>34199.2</v>
      </c>
      <c r="K32" s="89"/>
      <c r="L32" s="151"/>
      <c r="M32" s="152"/>
      <c r="N32" s="152"/>
      <c r="O32" s="152"/>
      <c r="P32" s="152"/>
      <c r="Q32" s="152"/>
      <c r="R32" s="152"/>
      <c r="S32" s="152"/>
      <c r="T32" s="152"/>
      <c r="V32">
        <v>-162.6</v>
      </c>
    </row>
    <row r="33" spans="1:22" ht="48" thickBot="1">
      <c r="A33" s="127">
        <v>15</v>
      </c>
      <c r="B33" s="11" t="s">
        <v>39</v>
      </c>
      <c r="C33" s="19">
        <f>D33+E33+F33+G33+H33+I33+J33</f>
        <v>212412.80000000002</v>
      </c>
      <c r="D33" s="16">
        <v>25653.6</v>
      </c>
      <c r="E33" s="16">
        <f>27061.6+V33</f>
        <v>26906.8</v>
      </c>
      <c r="F33" s="16">
        <v>29568</v>
      </c>
      <c r="G33" s="16">
        <v>32571.1</v>
      </c>
      <c r="H33" s="16">
        <f t="shared" si="8"/>
        <v>32571.1</v>
      </c>
      <c r="I33" s="16">
        <f t="shared" si="8"/>
        <v>32571.1</v>
      </c>
      <c r="J33" s="16">
        <f t="shared" si="8"/>
        <v>32571.1</v>
      </c>
      <c r="K33" s="89"/>
      <c r="L33" s="151"/>
      <c r="M33" s="152"/>
      <c r="N33" s="152"/>
      <c r="O33" s="152"/>
      <c r="P33" s="152"/>
      <c r="Q33" s="152"/>
      <c r="R33" s="152"/>
      <c r="S33" s="152"/>
      <c r="T33" s="152"/>
      <c r="V33">
        <v>-154.8</v>
      </c>
    </row>
    <row r="34" spans="1:20" ht="16.5" customHeight="1" hidden="1" thickBot="1">
      <c r="A34" s="127"/>
      <c r="B34" s="11" t="s">
        <v>17</v>
      </c>
      <c r="C34" s="19">
        <f>D34+E34+F34+G34+H34+I34+J34</f>
        <v>0</v>
      </c>
      <c r="D34" s="16"/>
      <c r="E34" s="16"/>
      <c r="F34" s="16"/>
      <c r="G34" s="16"/>
      <c r="H34" s="16"/>
      <c r="I34" s="16"/>
      <c r="J34" s="16"/>
      <c r="K34" s="89"/>
      <c r="L34" s="151"/>
      <c r="M34" s="152"/>
      <c r="N34" s="152"/>
      <c r="O34" s="152"/>
      <c r="P34" s="152"/>
      <c r="Q34" s="152"/>
      <c r="R34" s="152"/>
      <c r="S34" s="152"/>
      <c r="T34" s="152"/>
    </row>
    <row r="35" spans="1:20" ht="48" customHeight="1" hidden="1" thickBot="1">
      <c r="A35" s="127"/>
      <c r="B35" s="11" t="s">
        <v>39</v>
      </c>
      <c r="C35" s="19">
        <f>D35+E35+F35+G35+H35+I35+J35</f>
        <v>0</v>
      </c>
      <c r="D35" s="16"/>
      <c r="E35" s="16"/>
      <c r="F35" s="16"/>
      <c r="G35" s="16"/>
      <c r="H35" s="16"/>
      <c r="I35" s="16"/>
      <c r="J35" s="16"/>
      <c r="K35" s="89"/>
      <c r="L35" s="151"/>
      <c r="M35" s="152"/>
      <c r="N35" s="152"/>
      <c r="O35" s="152"/>
      <c r="P35" s="152"/>
      <c r="Q35" s="152"/>
      <c r="R35" s="152"/>
      <c r="S35" s="152"/>
      <c r="T35" s="152"/>
    </row>
    <row r="36" spans="1:20" ht="259.5" customHeight="1" thickBot="1">
      <c r="A36" s="127">
        <v>16</v>
      </c>
      <c r="B36" s="11" t="s">
        <v>47</v>
      </c>
      <c r="C36" s="19">
        <f>C37</f>
        <v>4765.400000000001</v>
      </c>
      <c r="D36" s="19">
        <f aca="true" t="shared" si="9" ref="D36:J36">D37</f>
        <v>564</v>
      </c>
      <c r="E36" s="19">
        <f t="shared" si="9"/>
        <v>747</v>
      </c>
      <c r="F36" s="19">
        <f t="shared" si="9"/>
        <v>639.2</v>
      </c>
      <c r="G36" s="19">
        <f t="shared" si="9"/>
        <v>703.8</v>
      </c>
      <c r="H36" s="19">
        <f t="shared" si="9"/>
        <v>703.8</v>
      </c>
      <c r="I36" s="19">
        <f t="shared" si="9"/>
        <v>703.8</v>
      </c>
      <c r="J36" s="19">
        <f t="shared" si="9"/>
        <v>703.8</v>
      </c>
      <c r="K36" s="89" t="s">
        <v>101</v>
      </c>
      <c r="L36" s="151"/>
      <c r="M36" s="152"/>
      <c r="N36" s="152"/>
      <c r="O36" s="152"/>
      <c r="P36" s="152"/>
      <c r="Q36" s="152"/>
      <c r="R36" s="152"/>
      <c r="S36" s="152"/>
      <c r="T36" s="152"/>
    </row>
    <row r="37" spans="1:22" ht="16.5" thickBot="1">
      <c r="A37" s="127">
        <v>17</v>
      </c>
      <c r="B37" s="11" t="s">
        <v>16</v>
      </c>
      <c r="C37" s="19">
        <f>D37+E37+F37+G37+H37+I37+J37</f>
        <v>4765.400000000001</v>
      </c>
      <c r="D37" s="16">
        <v>564</v>
      </c>
      <c r="E37" s="16">
        <f>584.4+V37</f>
        <v>747</v>
      </c>
      <c r="F37" s="16">
        <v>639.2</v>
      </c>
      <c r="G37" s="16">
        <v>703.8</v>
      </c>
      <c r="H37" s="16">
        <f aca="true" t="shared" si="10" ref="H37:J38">G37</f>
        <v>703.8</v>
      </c>
      <c r="I37" s="16">
        <f t="shared" si="10"/>
        <v>703.8</v>
      </c>
      <c r="J37" s="16">
        <f t="shared" si="10"/>
        <v>703.8</v>
      </c>
      <c r="K37" s="89"/>
      <c r="L37" s="151"/>
      <c r="M37" s="152"/>
      <c r="N37" s="152"/>
      <c r="O37" s="152"/>
      <c r="P37" s="152"/>
      <c r="Q37" s="152"/>
      <c r="R37" s="152"/>
      <c r="S37" s="152"/>
      <c r="T37" s="152"/>
      <c r="V37">
        <v>162.6</v>
      </c>
    </row>
    <row r="38" spans="1:20" ht="48" thickBot="1">
      <c r="A38" s="127">
        <v>18</v>
      </c>
      <c r="B38" s="11" t="s">
        <v>45</v>
      </c>
      <c r="C38" s="19">
        <f>D38+E38+F38+G38+H38+I38+J38</f>
        <v>4455.4</v>
      </c>
      <c r="D38" s="16">
        <v>546.2</v>
      </c>
      <c r="E38" s="16">
        <v>565.7</v>
      </c>
      <c r="F38" s="16">
        <v>618.7</v>
      </c>
      <c r="G38" s="16">
        <v>681.2</v>
      </c>
      <c r="H38" s="16">
        <f t="shared" si="10"/>
        <v>681.2</v>
      </c>
      <c r="I38" s="16">
        <f t="shared" si="10"/>
        <v>681.2</v>
      </c>
      <c r="J38" s="16">
        <f t="shared" si="10"/>
        <v>681.2</v>
      </c>
      <c r="K38" s="89"/>
      <c r="L38" s="151"/>
      <c r="M38" s="152"/>
      <c r="N38" s="152"/>
      <c r="O38" s="152"/>
      <c r="P38" s="152"/>
      <c r="Q38" s="152"/>
      <c r="R38" s="152"/>
      <c r="S38" s="152"/>
      <c r="T38" s="152"/>
    </row>
    <row r="39" spans="1:22" ht="174" thickBot="1">
      <c r="A39" s="127">
        <v>19</v>
      </c>
      <c r="B39" s="88" t="s">
        <v>48</v>
      </c>
      <c r="C39" s="19">
        <f>C40</f>
        <v>259377.5</v>
      </c>
      <c r="D39" s="19">
        <f aca="true" t="shared" si="11" ref="D39:J39">D40</f>
        <v>27745.2</v>
      </c>
      <c r="E39" s="19">
        <f t="shared" si="11"/>
        <v>36110.1</v>
      </c>
      <c r="F39" s="19">
        <f t="shared" si="11"/>
        <v>37647</v>
      </c>
      <c r="G39" s="19">
        <f t="shared" si="11"/>
        <v>39468.8</v>
      </c>
      <c r="H39" s="19">
        <f t="shared" si="11"/>
        <v>39468.8</v>
      </c>
      <c r="I39" s="19">
        <f t="shared" si="11"/>
        <v>39468.8</v>
      </c>
      <c r="J39" s="19">
        <f t="shared" si="11"/>
        <v>39468.8</v>
      </c>
      <c r="K39" s="89" t="s">
        <v>101</v>
      </c>
      <c r="L39" s="117">
        <f>L40+L41</f>
        <v>230156</v>
      </c>
      <c r="U39">
        <v>230.2</v>
      </c>
      <c r="V39" s="119">
        <v>199.7</v>
      </c>
    </row>
    <row r="40" spans="1:22" ht="16.5" thickBot="1">
      <c r="A40" s="127">
        <v>20</v>
      </c>
      <c r="B40" s="11" t="s">
        <v>17</v>
      </c>
      <c r="C40" s="19">
        <f>D40+E40+F40+G40+H40+I40+J40</f>
        <v>259377.5</v>
      </c>
      <c r="D40" s="16">
        <f>D41+2364.3+U40-0.1-89.2</f>
        <v>27745.2</v>
      </c>
      <c r="E40" s="16">
        <f>35910.4+V40</f>
        <v>36110.1</v>
      </c>
      <c r="F40" s="16">
        <v>37647</v>
      </c>
      <c r="G40" s="16">
        <v>39468.8</v>
      </c>
      <c r="H40" s="16">
        <f aca="true" t="shared" si="12" ref="H40:J41">G40</f>
        <v>39468.8</v>
      </c>
      <c r="I40" s="16">
        <f t="shared" si="12"/>
        <v>39468.8</v>
      </c>
      <c r="J40" s="16">
        <f t="shared" si="12"/>
        <v>39468.8</v>
      </c>
      <c r="K40" s="89"/>
      <c r="L40" s="235">
        <f>32000</f>
        <v>32000</v>
      </c>
      <c r="M40" s="236"/>
      <c r="N40" s="236"/>
      <c r="O40" s="236"/>
      <c r="P40" s="236"/>
      <c r="Q40" s="236"/>
      <c r="R40" s="236"/>
      <c r="S40" s="236"/>
      <c r="T40" s="236"/>
      <c r="U40">
        <v>32</v>
      </c>
      <c r="V40">
        <v>199.7</v>
      </c>
    </row>
    <row r="41" spans="1:22" ht="48" thickBot="1">
      <c r="A41" s="127">
        <v>21</v>
      </c>
      <c r="B41" s="11" t="s">
        <v>39</v>
      </c>
      <c r="C41" s="19">
        <f>D41+E41+F41+G41+H41+I41+J41</f>
        <v>242748.6</v>
      </c>
      <c r="D41" s="16">
        <f>25146.4+U41+9.5+84.1</f>
        <v>25438.2</v>
      </c>
      <c r="E41" s="16">
        <f>33609.9+V41</f>
        <v>33799.9</v>
      </c>
      <c r="F41" s="16">
        <v>35290.5</v>
      </c>
      <c r="G41" s="16">
        <v>37055</v>
      </c>
      <c r="H41" s="16">
        <f t="shared" si="12"/>
        <v>37055</v>
      </c>
      <c r="I41" s="16">
        <f t="shared" si="12"/>
        <v>37055</v>
      </c>
      <c r="J41" s="16">
        <f t="shared" si="12"/>
        <v>37055</v>
      </c>
      <c r="K41" s="89"/>
      <c r="L41" s="235">
        <f>24731+173425</f>
        <v>198156</v>
      </c>
      <c r="M41" s="236"/>
      <c r="N41" s="236"/>
      <c r="O41" s="236"/>
      <c r="P41" s="236"/>
      <c r="Q41" s="236"/>
      <c r="R41" s="236"/>
      <c r="S41" s="236"/>
      <c r="T41" s="236"/>
      <c r="U41">
        <v>198.2</v>
      </c>
      <c r="V41">
        <v>190</v>
      </c>
    </row>
    <row r="42" spans="1:20" ht="15.75">
      <c r="A42" s="126">
        <v>22</v>
      </c>
      <c r="B42" s="15" t="s">
        <v>30</v>
      </c>
      <c r="C42" s="177">
        <f>C44</f>
        <v>0</v>
      </c>
      <c r="D42" s="177">
        <f aca="true" t="shared" si="13" ref="D42:J42">D44</f>
        <v>0</v>
      </c>
      <c r="E42" s="177">
        <f t="shared" si="13"/>
        <v>0</v>
      </c>
      <c r="F42" s="177">
        <f t="shared" si="13"/>
        <v>0</v>
      </c>
      <c r="G42" s="177">
        <f t="shared" si="13"/>
        <v>0</v>
      </c>
      <c r="H42" s="177">
        <f t="shared" si="13"/>
        <v>0</v>
      </c>
      <c r="I42" s="177">
        <f t="shared" si="13"/>
        <v>0</v>
      </c>
      <c r="J42" s="177">
        <f t="shared" si="13"/>
        <v>0</v>
      </c>
      <c r="K42" s="179">
        <v>7.8</v>
      </c>
      <c r="L42" s="151"/>
      <c r="M42" s="152"/>
      <c r="N42" s="152"/>
      <c r="O42" s="152"/>
      <c r="P42" s="152"/>
      <c r="Q42" s="152"/>
      <c r="R42" s="152"/>
      <c r="S42" s="152"/>
      <c r="T42" s="152"/>
    </row>
    <row r="43" spans="1:20" ht="95.25" thickBot="1">
      <c r="A43" s="127">
        <v>23</v>
      </c>
      <c r="B43" s="11" t="s">
        <v>62</v>
      </c>
      <c r="C43" s="178"/>
      <c r="D43" s="178"/>
      <c r="E43" s="178"/>
      <c r="F43" s="178"/>
      <c r="G43" s="178"/>
      <c r="H43" s="178"/>
      <c r="I43" s="178"/>
      <c r="J43" s="178"/>
      <c r="K43" s="180"/>
      <c r="L43" s="151"/>
      <c r="M43" s="152"/>
      <c r="N43" s="152"/>
      <c r="O43" s="152"/>
      <c r="P43" s="152"/>
      <c r="Q43" s="152"/>
      <c r="R43" s="152"/>
      <c r="S43" s="152"/>
      <c r="T43" s="152"/>
    </row>
    <row r="44" spans="1:20" ht="16.5" thickBot="1">
      <c r="A44" s="127">
        <v>24</v>
      </c>
      <c r="B44" s="11" t="s">
        <v>17</v>
      </c>
      <c r="C44" s="19">
        <f>D44+E44+F44+G44+H44+I44+J44</f>
        <v>0</v>
      </c>
      <c r="D44" s="16"/>
      <c r="E44" s="16"/>
      <c r="F44" s="16"/>
      <c r="G44" s="16"/>
      <c r="H44" s="16"/>
      <c r="I44" s="16"/>
      <c r="J44" s="16"/>
      <c r="K44" s="89"/>
      <c r="L44" s="151"/>
      <c r="M44" s="152"/>
      <c r="N44" s="152"/>
      <c r="O44" s="152"/>
      <c r="P44" s="152"/>
      <c r="Q44" s="152"/>
      <c r="R44" s="152"/>
      <c r="S44" s="152"/>
      <c r="T44" s="152"/>
    </row>
    <row r="45" spans="1:20" ht="48" thickBot="1">
      <c r="A45" s="127">
        <v>25</v>
      </c>
      <c r="B45" s="11" t="s">
        <v>39</v>
      </c>
      <c r="C45" s="19">
        <f>D45+E45+F45+G45+H45+I45+J45</f>
        <v>0</v>
      </c>
      <c r="D45" s="16"/>
      <c r="E45" s="16"/>
      <c r="F45" s="16"/>
      <c r="G45" s="16"/>
      <c r="H45" s="16"/>
      <c r="I45" s="16"/>
      <c r="J45" s="16"/>
      <c r="K45" s="89"/>
      <c r="L45" s="151"/>
      <c r="M45" s="152"/>
      <c r="N45" s="152"/>
      <c r="O45" s="152"/>
      <c r="P45" s="152"/>
      <c r="Q45" s="152"/>
      <c r="R45" s="152"/>
      <c r="S45" s="152"/>
      <c r="T45" s="152"/>
    </row>
    <row r="46" spans="1:20" ht="15.75">
      <c r="A46" s="181">
        <v>26</v>
      </c>
      <c r="B46" s="15" t="s">
        <v>22</v>
      </c>
      <c r="C46" s="177">
        <f>C48+C50</f>
        <v>1572.3</v>
      </c>
      <c r="D46" s="177">
        <f aca="true" t="shared" si="14" ref="D46:J46">D48+D50</f>
        <v>1572.3</v>
      </c>
      <c r="E46" s="177">
        <f t="shared" si="14"/>
        <v>0</v>
      </c>
      <c r="F46" s="177">
        <f t="shared" si="14"/>
        <v>0</v>
      </c>
      <c r="G46" s="177">
        <f t="shared" si="14"/>
        <v>0</v>
      </c>
      <c r="H46" s="177">
        <f t="shared" si="14"/>
        <v>0</v>
      </c>
      <c r="I46" s="177">
        <f t="shared" si="14"/>
        <v>0</v>
      </c>
      <c r="J46" s="177">
        <f t="shared" si="14"/>
        <v>0</v>
      </c>
      <c r="K46" s="179" t="s">
        <v>102</v>
      </c>
      <c r="L46" s="247">
        <f>L51</f>
        <v>-324961.3600000001</v>
      </c>
      <c r="M46" s="238"/>
      <c r="N46" s="238"/>
      <c r="O46" s="238"/>
      <c r="P46" s="238"/>
      <c r="Q46" s="238"/>
      <c r="R46" s="238"/>
      <c r="S46" s="238"/>
      <c r="T46" s="238"/>
    </row>
    <row r="47" spans="1:21" ht="111.75" customHeight="1" thickBot="1">
      <c r="A47" s="182"/>
      <c r="B47" s="11" t="s">
        <v>69</v>
      </c>
      <c r="C47" s="178"/>
      <c r="D47" s="178"/>
      <c r="E47" s="178"/>
      <c r="F47" s="178"/>
      <c r="G47" s="178"/>
      <c r="H47" s="178"/>
      <c r="I47" s="178"/>
      <c r="J47" s="178"/>
      <c r="K47" s="180"/>
      <c r="L47" s="237"/>
      <c r="M47" s="238"/>
      <c r="N47" s="238"/>
      <c r="O47" s="238"/>
      <c r="P47" s="238"/>
      <c r="Q47" s="238"/>
      <c r="R47" s="238"/>
      <c r="S47" s="238"/>
      <c r="T47" s="238"/>
      <c r="U47">
        <v>-325</v>
      </c>
    </row>
    <row r="48" spans="1:20" ht="16.5" thickBot="1">
      <c r="A48" s="127">
        <v>27</v>
      </c>
      <c r="B48" s="11" t="s">
        <v>16</v>
      </c>
      <c r="C48" s="19">
        <f>D48+E48+F48+G48+H48+I48+J48</f>
        <v>0</v>
      </c>
      <c r="D48" s="16"/>
      <c r="E48" s="16"/>
      <c r="F48" s="16"/>
      <c r="G48" s="16"/>
      <c r="H48" s="16"/>
      <c r="I48" s="16"/>
      <c r="J48" s="16"/>
      <c r="K48" s="89"/>
      <c r="L48" s="151"/>
      <c r="M48" s="152"/>
      <c r="N48" s="152"/>
      <c r="O48" s="152"/>
      <c r="P48" s="152"/>
      <c r="Q48" s="152"/>
      <c r="R48" s="152"/>
      <c r="S48" s="152"/>
      <c r="T48" s="152"/>
    </row>
    <row r="49" spans="1:20" ht="48" thickBot="1">
      <c r="A49" s="127">
        <v>28</v>
      </c>
      <c r="B49" s="11" t="s">
        <v>39</v>
      </c>
      <c r="C49" s="19">
        <f>D49+E49+F49+G49+H49+I49+J49</f>
        <v>0</v>
      </c>
      <c r="D49" s="16"/>
      <c r="E49" s="16"/>
      <c r="F49" s="16"/>
      <c r="G49" s="16"/>
      <c r="H49" s="16"/>
      <c r="I49" s="16"/>
      <c r="J49" s="16"/>
      <c r="K49" s="89"/>
      <c r="L49" s="151"/>
      <c r="M49" s="152"/>
      <c r="N49" s="152"/>
      <c r="O49" s="152"/>
      <c r="P49" s="152"/>
      <c r="Q49" s="152"/>
      <c r="R49" s="152"/>
      <c r="S49" s="152"/>
      <c r="T49" s="152"/>
    </row>
    <row r="50" spans="1:21" ht="16.5" thickBot="1">
      <c r="A50" s="127">
        <v>29</v>
      </c>
      <c r="B50" s="11" t="s">
        <v>17</v>
      </c>
      <c r="C50" s="19">
        <f>D50+E50+F50+G50+H50+I50+J50</f>
        <v>1572.3</v>
      </c>
      <c r="D50" s="16">
        <f>D51</f>
        <v>1572.3</v>
      </c>
      <c r="E50" s="16">
        <v>0</v>
      </c>
      <c r="F50" s="16">
        <v>0</v>
      </c>
      <c r="G50" s="16">
        <v>0</v>
      </c>
      <c r="H50" s="16">
        <f>H51</f>
        <v>0</v>
      </c>
      <c r="I50" s="16">
        <f>I51</f>
        <v>0</v>
      </c>
      <c r="J50" s="16">
        <f>J51</f>
        <v>0</v>
      </c>
      <c r="K50" s="89"/>
      <c r="L50" s="235">
        <v>-324961.36</v>
      </c>
      <c r="M50" s="236"/>
      <c r="N50" s="236"/>
      <c r="O50" s="236"/>
      <c r="P50" s="236"/>
      <c r="Q50" s="236"/>
      <c r="R50" s="236"/>
      <c r="S50" s="236"/>
      <c r="T50" s="236"/>
      <c r="U50">
        <v>-325</v>
      </c>
    </row>
    <row r="51" spans="1:21" ht="48" thickBot="1">
      <c r="A51" s="127">
        <v>30</v>
      </c>
      <c r="B51" s="11" t="s">
        <v>39</v>
      </c>
      <c r="C51" s="19">
        <f>D51+E51+F51+G51+H51+I51+J51</f>
        <v>1572.3</v>
      </c>
      <c r="D51" s="16">
        <f>2300+U51+53.6-456.3</f>
        <v>1572.3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89"/>
      <c r="L51" s="245">
        <f>-2300000+1447638.64+527400</f>
        <v>-324961.3600000001</v>
      </c>
      <c r="M51" s="246"/>
      <c r="N51" s="246"/>
      <c r="O51" s="246"/>
      <c r="P51" s="246"/>
      <c r="Q51" s="246"/>
      <c r="R51" s="246"/>
      <c r="S51" s="246"/>
      <c r="T51" s="246"/>
      <c r="U51" s="118">
        <v>-325</v>
      </c>
    </row>
    <row r="52" spans="1:20" ht="16.5" customHeight="1" hidden="1" thickBot="1">
      <c r="A52" s="181"/>
      <c r="B52" s="51" t="s">
        <v>44</v>
      </c>
      <c r="C52" s="153">
        <f>C54+C56</f>
        <v>0</v>
      </c>
      <c r="D52" s="153">
        <f aca="true" t="shared" si="15" ref="D52:J52">D54+D56</f>
        <v>0</v>
      </c>
      <c r="E52" s="153">
        <f t="shared" si="15"/>
        <v>0</v>
      </c>
      <c r="F52" s="153">
        <f t="shared" si="15"/>
        <v>0</v>
      </c>
      <c r="G52" s="153">
        <f t="shared" si="15"/>
        <v>0</v>
      </c>
      <c r="H52" s="153">
        <f t="shared" si="15"/>
        <v>0</v>
      </c>
      <c r="I52" s="153">
        <f t="shared" si="15"/>
        <v>0</v>
      </c>
      <c r="J52" s="153">
        <f t="shared" si="15"/>
        <v>0</v>
      </c>
      <c r="K52" s="89">
        <v>12.13</v>
      </c>
      <c r="L52" s="151"/>
      <c r="M52" s="152"/>
      <c r="N52" s="152"/>
      <c r="O52" s="152"/>
      <c r="P52" s="152"/>
      <c r="Q52" s="152"/>
      <c r="R52" s="152"/>
      <c r="S52" s="152"/>
      <c r="T52" s="152"/>
    </row>
    <row r="53" spans="1:20" ht="118.5" customHeight="1" hidden="1" thickBot="1">
      <c r="A53" s="182"/>
      <c r="B53" s="24" t="s">
        <v>63</v>
      </c>
      <c r="C53" s="154"/>
      <c r="D53" s="154"/>
      <c r="E53" s="154"/>
      <c r="F53" s="154"/>
      <c r="G53" s="154"/>
      <c r="H53" s="154"/>
      <c r="I53" s="154"/>
      <c r="J53" s="154"/>
      <c r="K53" s="89"/>
      <c r="L53" s="151"/>
      <c r="M53" s="152"/>
      <c r="N53" s="152"/>
      <c r="O53" s="152"/>
      <c r="P53" s="152"/>
      <c r="Q53" s="152"/>
      <c r="R53" s="152"/>
      <c r="S53" s="152"/>
      <c r="T53" s="152"/>
    </row>
    <row r="54" spans="1:20" ht="16.5" customHeight="1" hidden="1" thickBot="1">
      <c r="A54" s="127"/>
      <c r="B54" s="24" t="s">
        <v>16</v>
      </c>
      <c r="C54" s="49">
        <f>D54+E54+F54+G54+H54+I54+J54</f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89"/>
      <c r="L54" s="151"/>
      <c r="M54" s="152"/>
      <c r="N54" s="152"/>
      <c r="O54" s="152"/>
      <c r="P54" s="152"/>
      <c r="Q54" s="152"/>
      <c r="R54" s="152"/>
      <c r="S54" s="152"/>
      <c r="T54" s="152"/>
    </row>
    <row r="55" spans="1:20" ht="48" customHeight="1" hidden="1" thickBot="1">
      <c r="A55" s="127"/>
      <c r="B55" s="24" t="s">
        <v>39</v>
      </c>
      <c r="C55" s="49">
        <f>D55+E55+F55+G55+H55+I55+J55</f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89"/>
      <c r="L55" s="151"/>
      <c r="M55" s="152"/>
      <c r="N55" s="152"/>
      <c r="O55" s="152"/>
      <c r="P55" s="152"/>
      <c r="Q55" s="152"/>
      <c r="R55" s="152"/>
      <c r="S55" s="152"/>
      <c r="T55" s="152"/>
    </row>
    <row r="56" spans="1:20" ht="16.5" customHeight="1" hidden="1" thickBot="1">
      <c r="A56" s="127"/>
      <c r="B56" s="24" t="s">
        <v>17</v>
      </c>
      <c r="C56" s="49">
        <f>D56+E56+F56+G56+H56+I56+J56</f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89"/>
      <c r="L56" s="151"/>
      <c r="M56" s="152"/>
      <c r="N56" s="152"/>
      <c r="O56" s="152"/>
      <c r="P56" s="152"/>
      <c r="Q56" s="152"/>
      <c r="R56" s="152"/>
      <c r="S56" s="152"/>
      <c r="T56" s="152"/>
    </row>
    <row r="57" spans="1:20" ht="48" customHeight="1" hidden="1" thickBot="1">
      <c r="A57" s="127"/>
      <c r="B57" s="24" t="s">
        <v>39</v>
      </c>
      <c r="C57" s="49">
        <f>D57+E57+F57+G57+H57+I57+J57</f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50"/>
      <c r="L57" s="151"/>
      <c r="M57" s="152"/>
      <c r="N57" s="152"/>
      <c r="O57" s="152"/>
      <c r="P57" s="152"/>
      <c r="Q57" s="152"/>
      <c r="R57" s="152"/>
      <c r="S57" s="152"/>
      <c r="T57" s="152"/>
    </row>
    <row r="58" spans="1:20" ht="111" thickBot="1">
      <c r="A58" s="127">
        <v>31</v>
      </c>
      <c r="B58" s="88" t="s">
        <v>103</v>
      </c>
      <c r="C58" s="19">
        <f>C59+C61</f>
        <v>0</v>
      </c>
      <c r="D58" s="19">
        <f aca="true" t="shared" si="16" ref="D58:J58">D59+D61</f>
        <v>0</v>
      </c>
      <c r="E58" s="19">
        <f t="shared" si="16"/>
        <v>0</v>
      </c>
      <c r="F58" s="19">
        <f t="shared" si="16"/>
        <v>0</v>
      </c>
      <c r="G58" s="19">
        <f t="shared" si="16"/>
        <v>0</v>
      </c>
      <c r="H58" s="19">
        <f t="shared" si="16"/>
        <v>0</v>
      </c>
      <c r="I58" s="19">
        <f t="shared" si="16"/>
        <v>0</v>
      </c>
      <c r="J58" s="19">
        <f t="shared" si="16"/>
        <v>0</v>
      </c>
      <c r="K58" s="13">
        <v>12.13</v>
      </c>
      <c r="L58" s="151"/>
      <c r="M58" s="152"/>
      <c r="N58" s="152"/>
      <c r="O58" s="152"/>
      <c r="P58" s="152"/>
      <c r="Q58" s="152"/>
      <c r="R58" s="152"/>
      <c r="S58" s="152"/>
      <c r="T58" s="152"/>
    </row>
    <row r="59" spans="1:20" ht="16.5" thickBot="1">
      <c r="A59" s="127">
        <v>32</v>
      </c>
      <c r="B59" s="11" t="s">
        <v>16</v>
      </c>
      <c r="C59" s="19">
        <f>D59+E59+F59+G59+H59+I59+J59</f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3"/>
      <c r="L59" s="151"/>
      <c r="M59" s="152"/>
      <c r="N59" s="152"/>
      <c r="O59" s="152"/>
      <c r="P59" s="152"/>
      <c r="Q59" s="152"/>
      <c r="R59" s="152"/>
      <c r="S59" s="152"/>
      <c r="T59" s="152"/>
    </row>
    <row r="60" spans="1:20" ht="48" thickBot="1">
      <c r="A60" s="127">
        <v>33</v>
      </c>
      <c r="B60" s="11" t="s">
        <v>39</v>
      </c>
      <c r="C60" s="19">
        <f>D60+E60+F60+G60+H60+I60+J60</f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3"/>
      <c r="L60" s="151"/>
      <c r="M60" s="152"/>
      <c r="N60" s="152"/>
      <c r="O60" s="152"/>
      <c r="P60" s="152"/>
      <c r="Q60" s="152"/>
      <c r="R60" s="152"/>
      <c r="S60" s="152"/>
      <c r="T60" s="152"/>
    </row>
    <row r="61" spans="1:20" ht="16.5" thickBot="1">
      <c r="A61" s="127">
        <v>34</v>
      </c>
      <c r="B61" s="11" t="s">
        <v>17</v>
      </c>
      <c r="C61" s="19">
        <f>D61+E61+F61+G61+H61+I61+J61</f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3"/>
      <c r="L61" s="151"/>
      <c r="M61" s="152"/>
      <c r="N61" s="152"/>
      <c r="O61" s="152"/>
      <c r="P61" s="152"/>
      <c r="Q61" s="152"/>
      <c r="R61" s="152"/>
      <c r="S61" s="152"/>
      <c r="T61" s="152"/>
    </row>
    <row r="62" spans="1:20" ht="48" thickBot="1">
      <c r="A62" s="127">
        <v>35</v>
      </c>
      <c r="B62" s="11" t="s">
        <v>39</v>
      </c>
      <c r="C62" s="19">
        <f>D62+E62+F62+G62+H62+I62+J62</f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3"/>
      <c r="L62" s="151"/>
      <c r="M62" s="152"/>
      <c r="N62" s="152"/>
      <c r="O62" s="152"/>
      <c r="P62" s="152"/>
      <c r="Q62" s="152"/>
      <c r="R62" s="152"/>
      <c r="S62" s="152"/>
      <c r="T62" s="152"/>
    </row>
    <row r="63" spans="1:20" ht="31.5" customHeight="1" thickBot="1">
      <c r="A63" s="14">
        <v>36</v>
      </c>
      <c r="B63" s="159" t="s">
        <v>23</v>
      </c>
      <c r="C63" s="160"/>
      <c r="D63" s="160"/>
      <c r="E63" s="160"/>
      <c r="F63" s="160"/>
      <c r="G63" s="160"/>
      <c r="H63" s="160"/>
      <c r="I63" s="160"/>
      <c r="J63" s="160"/>
      <c r="K63" s="161"/>
      <c r="L63" s="151"/>
      <c r="M63" s="152"/>
      <c r="N63" s="152"/>
      <c r="O63" s="152"/>
      <c r="P63" s="152"/>
      <c r="Q63" s="152"/>
      <c r="R63" s="152"/>
      <c r="S63" s="152"/>
      <c r="T63" s="152"/>
    </row>
    <row r="64" spans="1:21" ht="48" thickBot="1">
      <c r="A64" s="127">
        <v>37</v>
      </c>
      <c r="B64" s="11" t="s">
        <v>21</v>
      </c>
      <c r="C64" s="22">
        <f>C67+C69</f>
        <v>1231627.5</v>
      </c>
      <c r="D64" s="22">
        <f>D67+D69+0.1</f>
        <v>166098.6</v>
      </c>
      <c r="E64" s="22">
        <f aca="true" t="shared" si="17" ref="E64:J64">E67+E69</f>
        <v>162516.5</v>
      </c>
      <c r="F64" s="22">
        <f t="shared" si="17"/>
        <v>173083.7</v>
      </c>
      <c r="G64" s="22">
        <f t="shared" si="17"/>
        <v>182482.2</v>
      </c>
      <c r="H64" s="22">
        <f t="shared" si="17"/>
        <v>182482.2</v>
      </c>
      <c r="I64" s="22">
        <f t="shared" si="17"/>
        <v>182482.2</v>
      </c>
      <c r="J64" s="22">
        <f t="shared" si="17"/>
        <v>182482.2</v>
      </c>
      <c r="K64" s="89"/>
      <c r="L64" s="151">
        <f>L74+L79+L82+L85+L93+L116+L122</f>
        <v>622205.3600000001</v>
      </c>
      <c r="M64" s="152"/>
      <c r="N64" s="152"/>
      <c r="O64" s="152"/>
      <c r="P64" s="152"/>
      <c r="Q64" s="152"/>
      <c r="R64" s="152"/>
      <c r="S64" s="152"/>
      <c r="T64" s="152"/>
      <c r="U64">
        <f>U74+U79+U82+U93+U123+U117</f>
        <v>622.2</v>
      </c>
    </row>
    <row r="65" spans="1:20" ht="16.5" customHeight="1" hidden="1" thickBot="1">
      <c r="A65" s="127"/>
      <c r="B65" s="11" t="s">
        <v>40</v>
      </c>
      <c r="C65" s="22"/>
      <c r="D65" s="23"/>
      <c r="E65" s="23"/>
      <c r="F65" s="23"/>
      <c r="G65" s="23"/>
      <c r="H65" s="23"/>
      <c r="I65" s="23"/>
      <c r="J65" s="23"/>
      <c r="K65" s="89"/>
      <c r="L65" s="151"/>
      <c r="M65" s="152"/>
      <c r="N65" s="152"/>
      <c r="O65" s="152"/>
      <c r="P65" s="152"/>
      <c r="Q65" s="152"/>
      <c r="R65" s="152"/>
      <c r="S65" s="152"/>
      <c r="T65" s="152"/>
    </row>
    <row r="66" spans="1:20" ht="48" customHeight="1" hidden="1" thickBot="1">
      <c r="A66" s="127"/>
      <c r="B66" s="11" t="s">
        <v>39</v>
      </c>
      <c r="C66" s="22"/>
      <c r="D66" s="23"/>
      <c r="E66" s="23"/>
      <c r="F66" s="23"/>
      <c r="G66" s="23"/>
      <c r="H66" s="23"/>
      <c r="I66" s="23"/>
      <c r="J66" s="23"/>
      <c r="K66" s="89"/>
      <c r="L66" s="151"/>
      <c r="M66" s="152"/>
      <c r="N66" s="152"/>
      <c r="O66" s="152"/>
      <c r="P66" s="152"/>
      <c r="Q66" s="152"/>
      <c r="R66" s="152"/>
      <c r="S66" s="152"/>
      <c r="T66" s="152"/>
    </row>
    <row r="67" spans="1:20" ht="16.5" thickBot="1">
      <c r="A67" s="127">
        <v>38</v>
      </c>
      <c r="B67" s="11" t="s">
        <v>16</v>
      </c>
      <c r="C67" s="22">
        <f>D67+E67+F67+G67+H67+I67+J67</f>
        <v>733261</v>
      </c>
      <c r="D67" s="23">
        <f aca="true" t="shared" si="18" ref="D67:J68">D75+D80+D86+D91+D112+D130+D135</f>
        <v>95863</v>
      </c>
      <c r="E67" s="23">
        <f>E75+E80+E86+E91+E112+E130+E135</f>
        <v>94578</v>
      </c>
      <c r="F67" s="23">
        <f t="shared" si="18"/>
        <v>101864</v>
      </c>
      <c r="G67" s="23">
        <f t="shared" si="18"/>
        <v>110239</v>
      </c>
      <c r="H67" s="23">
        <f t="shared" si="18"/>
        <v>110239</v>
      </c>
      <c r="I67" s="23">
        <f t="shared" si="18"/>
        <v>110239</v>
      </c>
      <c r="J67" s="23">
        <f t="shared" si="18"/>
        <v>110239</v>
      </c>
      <c r="K67" s="89"/>
      <c r="L67" s="151"/>
      <c r="M67" s="152"/>
      <c r="N67" s="152"/>
      <c r="O67" s="152"/>
      <c r="P67" s="152"/>
      <c r="Q67" s="152"/>
      <c r="R67" s="152"/>
      <c r="S67" s="152"/>
      <c r="T67" s="152"/>
    </row>
    <row r="68" spans="1:20" ht="48" thickBot="1">
      <c r="A68" s="127">
        <v>39</v>
      </c>
      <c r="B68" s="11" t="s">
        <v>45</v>
      </c>
      <c r="C68" s="19">
        <f aca="true" t="shared" si="19" ref="C68:C73">D68+E68+F68+G68+H68+I68+J68</f>
        <v>304272.2</v>
      </c>
      <c r="D68" s="23">
        <f t="shared" si="18"/>
        <v>38460.90000000001</v>
      </c>
      <c r="E68" s="23">
        <f t="shared" si="18"/>
        <v>39414.00000000001</v>
      </c>
      <c r="F68" s="23">
        <f t="shared" si="18"/>
        <v>42502.9</v>
      </c>
      <c r="G68" s="23">
        <f t="shared" si="18"/>
        <v>45973.6</v>
      </c>
      <c r="H68" s="23">
        <f t="shared" si="18"/>
        <v>45973.6</v>
      </c>
      <c r="I68" s="23">
        <f t="shared" si="18"/>
        <v>45973.6</v>
      </c>
      <c r="J68" s="23">
        <f t="shared" si="18"/>
        <v>45973.6</v>
      </c>
      <c r="K68" s="89"/>
      <c r="L68" s="151"/>
      <c r="M68" s="152"/>
      <c r="N68" s="152"/>
      <c r="O68" s="152"/>
      <c r="P68" s="152"/>
      <c r="Q68" s="152"/>
      <c r="R68" s="152"/>
      <c r="S68" s="152"/>
      <c r="T68" s="152"/>
    </row>
    <row r="69" spans="1:20" ht="16.5" thickBot="1">
      <c r="A69" s="127">
        <v>40</v>
      </c>
      <c r="B69" s="11" t="s">
        <v>17</v>
      </c>
      <c r="C69" s="22">
        <f t="shared" si="19"/>
        <v>498366.50000000006</v>
      </c>
      <c r="D69" s="125">
        <f aca="true" t="shared" si="20" ref="D69:J69">D83+D89+D104+D108+D114+D132+D137</f>
        <v>70235.5</v>
      </c>
      <c r="E69" s="23">
        <f>E83+E89+E104+E108+E114+E132+E137</f>
        <v>67938.5</v>
      </c>
      <c r="F69" s="23">
        <f t="shared" si="20"/>
        <v>71219.70000000001</v>
      </c>
      <c r="G69" s="23">
        <f t="shared" si="20"/>
        <v>72243.20000000001</v>
      </c>
      <c r="H69" s="23">
        <f t="shared" si="20"/>
        <v>72243.20000000001</v>
      </c>
      <c r="I69" s="23">
        <f t="shared" si="20"/>
        <v>72243.20000000001</v>
      </c>
      <c r="J69" s="23">
        <f t="shared" si="20"/>
        <v>72243.20000000001</v>
      </c>
      <c r="K69" s="89"/>
      <c r="L69" s="151"/>
      <c r="M69" s="152"/>
      <c r="N69" s="152"/>
      <c r="O69" s="152"/>
      <c r="P69" s="152"/>
      <c r="Q69" s="152"/>
      <c r="R69" s="152"/>
      <c r="S69" s="152"/>
      <c r="T69" s="152"/>
    </row>
    <row r="70" spans="1:20" ht="16.5" customHeight="1" hidden="1" thickBot="1">
      <c r="A70" s="127"/>
      <c r="B70" s="11" t="s">
        <v>18</v>
      </c>
      <c r="C70" s="22">
        <f t="shared" si="19"/>
        <v>0</v>
      </c>
      <c r="D70" s="125"/>
      <c r="E70" s="23"/>
      <c r="F70" s="23"/>
      <c r="G70" s="23"/>
      <c r="H70" s="23"/>
      <c r="I70" s="23"/>
      <c r="J70" s="23"/>
      <c r="K70" s="89"/>
      <c r="L70" s="151"/>
      <c r="M70" s="152"/>
      <c r="N70" s="152"/>
      <c r="O70" s="152"/>
      <c r="P70" s="152"/>
      <c r="Q70" s="152"/>
      <c r="R70" s="152"/>
      <c r="S70" s="152"/>
      <c r="T70" s="152"/>
    </row>
    <row r="71" spans="1:20" ht="16.5" customHeight="1" hidden="1" thickBot="1">
      <c r="A71" s="127"/>
      <c r="B71" s="11" t="s">
        <v>24</v>
      </c>
      <c r="C71" s="22">
        <f t="shared" si="19"/>
        <v>0</v>
      </c>
      <c r="D71" s="125"/>
      <c r="E71" s="23"/>
      <c r="F71" s="23"/>
      <c r="G71" s="23"/>
      <c r="H71" s="23"/>
      <c r="I71" s="23"/>
      <c r="J71" s="23"/>
      <c r="K71" s="89"/>
      <c r="L71" s="151"/>
      <c r="M71" s="152"/>
      <c r="N71" s="152"/>
      <c r="O71" s="152"/>
      <c r="P71" s="152"/>
      <c r="Q71" s="152"/>
      <c r="R71" s="152"/>
      <c r="S71" s="152"/>
      <c r="T71" s="152"/>
    </row>
    <row r="72" spans="1:20" ht="48" customHeight="1" hidden="1" thickBot="1">
      <c r="A72" s="127"/>
      <c r="B72" s="11" t="s">
        <v>39</v>
      </c>
      <c r="C72" s="22">
        <f t="shared" si="19"/>
        <v>0</v>
      </c>
      <c r="D72" s="125"/>
      <c r="E72" s="23"/>
      <c r="F72" s="23"/>
      <c r="G72" s="23"/>
      <c r="H72" s="23"/>
      <c r="I72" s="23"/>
      <c r="J72" s="23"/>
      <c r="K72" s="89"/>
      <c r="L72" s="151"/>
      <c r="M72" s="152"/>
      <c r="N72" s="152"/>
      <c r="O72" s="152"/>
      <c r="P72" s="152"/>
      <c r="Q72" s="152"/>
      <c r="R72" s="152"/>
      <c r="S72" s="152"/>
      <c r="T72" s="152"/>
    </row>
    <row r="73" spans="1:20" ht="48" thickBot="1">
      <c r="A73" s="127">
        <v>41</v>
      </c>
      <c r="B73" s="11" t="s">
        <v>45</v>
      </c>
      <c r="C73" s="22">
        <f t="shared" si="19"/>
        <v>168783.4</v>
      </c>
      <c r="D73" s="125">
        <f aca="true" t="shared" si="21" ref="D73:J73">D84+D90+D105+D109+D115+E133+E138</f>
        <v>23828.5</v>
      </c>
      <c r="E73" s="23">
        <f t="shared" si="21"/>
        <v>22371.399999999998</v>
      </c>
      <c r="F73" s="23">
        <f t="shared" si="21"/>
        <v>24179.5</v>
      </c>
      <c r="G73" s="23">
        <f t="shared" si="21"/>
        <v>24601</v>
      </c>
      <c r="H73" s="23">
        <f t="shared" si="21"/>
        <v>24601</v>
      </c>
      <c r="I73" s="23">
        <f t="shared" si="21"/>
        <v>24601</v>
      </c>
      <c r="J73" s="23">
        <f t="shared" si="21"/>
        <v>24601</v>
      </c>
      <c r="K73" s="89"/>
      <c r="L73" s="151"/>
      <c r="M73" s="152"/>
      <c r="N73" s="152"/>
      <c r="O73" s="152"/>
      <c r="P73" s="152"/>
      <c r="Q73" s="152"/>
      <c r="R73" s="152"/>
      <c r="S73" s="152"/>
      <c r="T73" s="152"/>
    </row>
    <row r="74" spans="1:20" ht="174" thickBot="1">
      <c r="A74" s="127">
        <v>42</v>
      </c>
      <c r="B74" s="11" t="s">
        <v>42</v>
      </c>
      <c r="C74" s="22">
        <f>C75</f>
        <v>682847.4999999999</v>
      </c>
      <c r="D74" s="22">
        <f aca="true" t="shared" si="22" ref="D74:J74">D75</f>
        <v>87216</v>
      </c>
      <c r="E74" s="22">
        <f t="shared" si="22"/>
        <v>88086</v>
      </c>
      <c r="F74" s="22">
        <f t="shared" si="22"/>
        <v>95177.1</v>
      </c>
      <c r="G74" s="22">
        <f t="shared" si="22"/>
        <v>103092.1</v>
      </c>
      <c r="H74" s="22">
        <f t="shared" si="22"/>
        <v>103092.1</v>
      </c>
      <c r="I74" s="22">
        <f t="shared" si="22"/>
        <v>103092.1</v>
      </c>
      <c r="J74" s="22">
        <f t="shared" si="22"/>
        <v>103092.1</v>
      </c>
      <c r="K74" s="89" t="s">
        <v>104</v>
      </c>
      <c r="L74" s="151">
        <f>L75+L76</f>
        <v>0</v>
      </c>
      <c r="M74" s="152"/>
      <c r="N74" s="152"/>
      <c r="O74" s="152"/>
      <c r="P74" s="152"/>
      <c r="Q74" s="152"/>
      <c r="R74" s="152"/>
      <c r="S74" s="152"/>
      <c r="T74" s="152"/>
    </row>
    <row r="75" spans="1:22" ht="16.5" thickBot="1">
      <c r="A75" s="127">
        <v>43</v>
      </c>
      <c r="B75" s="11" t="s">
        <v>16</v>
      </c>
      <c r="C75" s="22">
        <f>D75+E75+F75+G75+H75+I75+J75</f>
        <v>682847.4999999999</v>
      </c>
      <c r="D75" s="23">
        <f>D76+49818.4+1098.3+U75+836+714.7</f>
        <v>87216</v>
      </c>
      <c r="E75" s="23">
        <f>88154.6+V75</f>
        <v>88086</v>
      </c>
      <c r="F75" s="23">
        <v>95177.1</v>
      </c>
      <c r="G75" s="23">
        <v>103092.1</v>
      </c>
      <c r="H75" s="23">
        <f aca="true" t="shared" si="23" ref="H75:J76">G75</f>
        <v>103092.1</v>
      </c>
      <c r="I75" s="23">
        <f t="shared" si="23"/>
        <v>103092.1</v>
      </c>
      <c r="J75" s="23">
        <f t="shared" si="23"/>
        <v>103092.1</v>
      </c>
      <c r="K75" s="89"/>
      <c r="L75" s="235">
        <f>255504.89</f>
        <v>255504.89</v>
      </c>
      <c r="M75" s="236"/>
      <c r="N75" s="236"/>
      <c r="O75" s="236"/>
      <c r="P75" s="236"/>
      <c r="Q75" s="236"/>
      <c r="R75" s="236"/>
      <c r="S75" s="236"/>
      <c r="T75" s="236"/>
      <c r="U75">
        <v>255.5</v>
      </c>
      <c r="V75">
        <v>-68.6</v>
      </c>
    </row>
    <row r="76" spans="1:22" ht="48" thickBot="1">
      <c r="A76" s="127">
        <v>44</v>
      </c>
      <c r="B76" s="11" t="s">
        <v>45</v>
      </c>
      <c r="C76" s="22">
        <f>D76+E76+F76+G76+H76+I76+J76</f>
        <v>276568.1</v>
      </c>
      <c r="D76" s="23">
        <f>37052.3+U76-2303.7</f>
        <v>34493.100000000006</v>
      </c>
      <c r="E76" s="23">
        <f>35817.8+V76</f>
        <v>35749.200000000004</v>
      </c>
      <c r="F76" s="23">
        <v>38726.6</v>
      </c>
      <c r="G76" s="23">
        <v>41899.8</v>
      </c>
      <c r="H76" s="23">
        <f t="shared" si="23"/>
        <v>41899.8</v>
      </c>
      <c r="I76" s="23">
        <f t="shared" si="23"/>
        <v>41899.8</v>
      </c>
      <c r="J76" s="23">
        <f t="shared" si="23"/>
        <v>41899.8</v>
      </c>
      <c r="K76" s="89"/>
      <c r="L76" s="235">
        <f>-255504.89</f>
        <v>-255504.89</v>
      </c>
      <c r="M76" s="236"/>
      <c r="N76" s="236"/>
      <c r="O76" s="236"/>
      <c r="P76" s="236"/>
      <c r="Q76" s="236"/>
      <c r="R76" s="236"/>
      <c r="S76" s="236"/>
      <c r="T76" s="236"/>
      <c r="U76">
        <v>-255.5</v>
      </c>
      <c r="V76">
        <v>-68.6</v>
      </c>
    </row>
    <row r="77" spans="1:20" ht="16.5" customHeight="1" hidden="1" thickBot="1">
      <c r="A77" s="127"/>
      <c r="B77" s="11" t="s">
        <v>40</v>
      </c>
      <c r="C77" s="19"/>
      <c r="D77" s="16"/>
      <c r="E77" s="16"/>
      <c r="F77" s="16"/>
      <c r="G77" s="16"/>
      <c r="H77" s="16"/>
      <c r="I77" s="16"/>
      <c r="J77" s="16"/>
      <c r="K77" s="89"/>
      <c r="L77" s="151"/>
      <c r="M77" s="183"/>
      <c r="N77" s="183"/>
      <c r="O77" s="183"/>
      <c r="P77" s="183"/>
      <c r="Q77" s="183"/>
      <c r="R77" s="183"/>
      <c r="S77" s="183"/>
      <c r="T77" s="183"/>
    </row>
    <row r="78" spans="1:20" ht="48" customHeight="1" hidden="1" thickBot="1">
      <c r="A78" s="127"/>
      <c r="B78" s="11" t="s">
        <v>39</v>
      </c>
      <c r="C78" s="19"/>
      <c r="D78" s="16"/>
      <c r="E78" s="16"/>
      <c r="F78" s="16"/>
      <c r="G78" s="16"/>
      <c r="H78" s="16"/>
      <c r="I78" s="16"/>
      <c r="J78" s="16"/>
      <c r="K78" s="89"/>
      <c r="L78" s="151"/>
      <c r="M78" s="152"/>
      <c r="N78" s="152"/>
      <c r="O78" s="152"/>
      <c r="P78" s="152"/>
      <c r="Q78" s="152"/>
      <c r="R78" s="152"/>
      <c r="S78" s="152"/>
      <c r="T78" s="152"/>
    </row>
    <row r="79" spans="1:20" ht="201.75" customHeight="1" thickBot="1">
      <c r="A79" s="127">
        <v>45</v>
      </c>
      <c r="B79" s="88" t="s">
        <v>43</v>
      </c>
      <c r="C79" s="19">
        <f>C80</f>
        <v>14184.499999999998</v>
      </c>
      <c r="D79" s="19">
        <f aca="true" t="shared" si="24" ref="D79:J79">D80</f>
        <v>1810.0000000000002</v>
      </c>
      <c r="E79" s="19">
        <f t="shared" si="24"/>
        <v>1903</v>
      </c>
      <c r="F79" s="19">
        <f t="shared" si="24"/>
        <v>1891.9</v>
      </c>
      <c r="G79" s="19">
        <f t="shared" si="24"/>
        <v>2144.9</v>
      </c>
      <c r="H79" s="19">
        <f t="shared" si="24"/>
        <v>2144.9</v>
      </c>
      <c r="I79" s="19">
        <f t="shared" si="24"/>
        <v>2144.9</v>
      </c>
      <c r="J79" s="19">
        <f t="shared" si="24"/>
        <v>2144.9</v>
      </c>
      <c r="K79" s="89" t="s">
        <v>105</v>
      </c>
      <c r="L79" s="151">
        <f>L80+L81</f>
        <v>0</v>
      </c>
      <c r="M79" s="152"/>
      <c r="N79" s="152"/>
      <c r="O79" s="152"/>
      <c r="P79" s="152"/>
      <c r="Q79" s="152"/>
      <c r="R79" s="152"/>
      <c r="S79" s="152"/>
      <c r="T79" s="152"/>
    </row>
    <row r="80" spans="1:22" ht="16.5" thickBot="1">
      <c r="A80" s="127">
        <v>46</v>
      </c>
      <c r="B80" s="11" t="s">
        <v>16</v>
      </c>
      <c r="C80" s="19">
        <f>D80+E80+F80+G80+H80+I80+J80</f>
        <v>14184.499999999998</v>
      </c>
      <c r="D80" s="16">
        <f>D81+154.86+631.9+158.16+U80-158.2+40.18</f>
        <v>1810.0000000000002</v>
      </c>
      <c r="E80" s="16">
        <f>1834.4+V80</f>
        <v>1903</v>
      </c>
      <c r="F80" s="16">
        <v>1891.9</v>
      </c>
      <c r="G80" s="16">
        <v>2144.9</v>
      </c>
      <c r="H80" s="16">
        <f aca="true" t="shared" si="25" ref="H80:J81">G80</f>
        <v>2144.9</v>
      </c>
      <c r="I80" s="16">
        <f t="shared" si="25"/>
        <v>2144.9</v>
      </c>
      <c r="J80" s="16">
        <f t="shared" si="25"/>
        <v>2144.9</v>
      </c>
      <c r="K80" s="89"/>
      <c r="L80" s="235">
        <v>10066.98</v>
      </c>
      <c r="M80" s="236"/>
      <c r="N80" s="236"/>
      <c r="O80" s="236"/>
      <c r="P80" s="236"/>
      <c r="Q80" s="236"/>
      <c r="R80" s="236"/>
      <c r="S80" s="236"/>
      <c r="T80" s="236"/>
      <c r="U80">
        <v>10.1</v>
      </c>
      <c r="V80">
        <v>68.6</v>
      </c>
    </row>
    <row r="81" spans="1:21" ht="48" thickBot="1">
      <c r="A81" s="127">
        <v>47</v>
      </c>
      <c r="B81" s="11" t="s">
        <v>45</v>
      </c>
      <c r="C81" s="19">
        <f>D81+E81+F81+G81+H81+I81+J81</f>
        <v>7606.9</v>
      </c>
      <c r="D81" s="16">
        <f>865.08+U81+158.2-40.18</f>
        <v>973.0000000000001</v>
      </c>
      <c r="E81" s="16">
        <v>994.8</v>
      </c>
      <c r="F81" s="16">
        <v>986.3</v>
      </c>
      <c r="G81" s="16">
        <v>1163.2</v>
      </c>
      <c r="H81" s="16">
        <f t="shared" si="25"/>
        <v>1163.2</v>
      </c>
      <c r="I81" s="16">
        <f t="shared" si="25"/>
        <v>1163.2</v>
      </c>
      <c r="J81" s="16">
        <f t="shared" si="25"/>
        <v>1163.2</v>
      </c>
      <c r="K81" s="89"/>
      <c r="L81" s="235">
        <f>-10066.98</f>
        <v>-10066.98</v>
      </c>
      <c r="M81" s="236"/>
      <c r="N81" s="236"/>
      <c r="O81" s="236"/>
      <c r="P81" s="236"/>
      <c r="Q81" s="236"/>
      <c r="R81" s="236"/>
      <c r="S81" s="236"/>
      <c r="T81" s="236"/>
      <c r="U81">
        <v>-10.1</v>
      </c>
    </row>
    <row r="82" spans="1:21" ht="159.75" customHeight="1" thickBot="1">
      <c r="A82" s="127">
        <v>48</v>
      </c>
      <c r="B82" s="66" t="s">
        <v>70</v>
      </c>
      <c r="C82" s="19">
        <f aca="true" t="shared" si="26" ref="C82:J82">C83</f>
        <v>475780.6</v>
      </c>
      <c r="D82" s="19">
        <f t="shared" si="26"/>
        <v>64073.7</v>
      </c>
      <c r="E82" s="19">
        <f t="shared" si="26"/>
        <v>63608.1</v>
      </c>
      <c r="F82" s="19">
        <f t="shared" si="26"/>
        <v>67516.8</v>
      </c>
      <c r="G82" s="19">
        <f t="shared" si="26"/>
        <v>70145.5</v>
      </c>
      <c r="H82" s="19">
        <f t="shared" si="26"/>
        <v>70145.5</v>
      </c>
      <c r="I82" s="19">
        <f t="shared" si="26"/>
        <v>70145.5</v>
      </c>
      <c r="J82" s="19">
        <f t="shared" si="26"/>
        <v>70145.5</v>
      </c>
      <c r="K82" s="89" t="s">
        <v>105</v>
      </c>
      <c r="L82" s="237">
        <f>L83+L84</f>
        <v>359695.36000000004</v>
      </c>
      <c r="M82" s="238"/>
      <c r="N82" s="238"/>
      <c r="O82" s="238"/>
      <c r="P82" s="238"/>
      <c r="Q82" s="238"/>
      <c r="R82" s="238"/>
      <c r="S82" s="238"/>
      <c r="T82" s="238"/>
      <c r="U82" s="119">
        <f>U83+U84</f>
        <v>359.7</v>
      </c>
    </row>
    <row r="83" spans="1:22" ht="16.5" thickBot="1">
      <c r="A83" s="127">
        <v>49</v>
      </c>
      <c r="B83" s="11" t="s">
        <v>17</v>
      </c>
      <c r="C83" s="19">
        <f>D83+E83+F83+G83+H83+I83+J83</f>
        <v>475780.6</v>
      </c>
      <c r="D83" s="16">
        <f>D84+41984-200+828.5+U83-313.1+56.7</f>
        <v>64073.7</v>
      </c>
      <c r="E83" s="16">
        <f>62711.4+V83</f>
        <v>63608.1</v>
      </c>
      <c r="F83" s="16">
        <v>67516.8</v>
      </c>
      <c r="G83" s="16">
        <v>70145.5</v>
      </c>
      <c r="H83" s="16">
        <f aca="true" t="shared" si="27" ref="H83:J84">G83</f>
        <v>70145.5</v>
      </c>
      <c r="I83" s="16">
        <f t="shared" si="27"/>
        <v>70145.5</v>
      </c>
      <c r="J83" s="16">
        <f t="shared" si="27"/>
        <v>70145.5</v>
      </c>
      <c r="K83" s="89"/>
      <c r="L83" s="235">
        <f>480960-275073.9+218271.6+115249.3+196480.66+20017-280960</f>
        <v>474944.66000000003</v>
      </c>
      <c r="M83" s="236"/>
      <c r="N83" s="236"/>
      <c r="O83" s="236"/>
      <c r="P83" s="236"/>
      <c r="Q83" s="236"/>
      <c r="R83" s="236"/>
      <c r="S83" s="236"/>
      <c r="T83" s="236"/>
      <c r="U83">
        <v>474.9</v>
      </c>
      <c r="V83">
        <v>896.7</v>
      </c>
    </row>
    <row r="84" spans="1:22" ht="48" thickBot="1">
      <c r="A84" s="127">
        <v>50</v>
      </c>
      <c r="B84" s="11" t="s">
        <v>39</v>
      </c>
      <c r="C84" s="19">
        <f>D84+E84+F84+G84+H84+I84+J84</f>
        <v>158111.7</v>
      </c>
      <c r="D84" s="16">
        <f>21927+U84-569.1</f>
        <v>21242.7</v>
      </c>
      <c r="E84" s="16">
        <f>21178.2+V84</f>
        <v>21235.8</v>
      </c>
      <c r="F84" s="16">
        <v>22237.2</v>
      </c>
      <c r="G84" s="16">
        <v>23349</v>
      </c>
      <c r="H84" s="16">
        <f t="shared" si="27"/>
        <v>23349</v>
      </c>
      <c r="I84" s="16">
        <f t="shared" si="27"/>
        <v>23349</v>
      </c>
      <c r="J84" s="16">
        <f t="shared" si="27"/>
        <v>23349</v>
      </c>
      <c r="K84" s="89"/>
      <c r="L84" s="235">
        <f>-115249.3</f>
        <v>-115249.3</v>
      </c>
      <c r="M84" s="236"/>
      <c r="N84" s="236"/>
      <c r="O84" s="236"/>
      <c r="P84" s="236"/>
      <c r="Q84" s="236"/>
      <c r="R84" s="236"/>
      <c r="S84" s="236"/>
      <c r="T84" s="236"/>
      <c r="U84">
        <v>-115.2</v>
      </c>
      <c r="V84">
        <v>57.6</v>
      </c>
    </row>
    <row r="85" spans="1:20" ht="122.25" customHeight="1" thickBot="1">
      <c r="A85" s="127">
        <v>51</v>
      </c>
      <c r="B85" s="27" t="s">
        <v>49</v>
      </c>
      <c r="C85" s="19">
        <f>C86</f>
        <v>34227</v>
      </c>
      <c r="D85" s="57">
        <f aca="true" t="shared" si="28" ref="D85:J85">D86</f>
        <v>4835</v>
      </c>
      <c r="E85" s="19">
        <f t="shared" si="28"/>
        <v>4589</v>
      </c>
      <c r="F85" s="19">
        <f t="shared" si="28"/>
        <v>4795</v>
      </c>
      <c r="G85" s="19">
        <f t="shared" si="28"/>
        <v>5002</v>
      </c>
      <c r="H85" s="19">
        <f t="shared" si="28"/>
        <v>5002</v>
      </c>
      <c r="I85" s="19">
        <f t="shared" si="28"/>
        <v>5002</v>
      </c>
      <c r="J85" s="19">
        <f t="shared" si="28"/>
        <v>5002</v>
      </c>
      <c r="K85" s="89">
        <v>25.26</v>
      </c>
      <c r="L85" s="151"/>
      <c r="M85" s="152"/>
      <c r="N85" s="152"/>
      <c r="O85" s="152"/>
      <c r="P85" s="152"/>
      <c r="Q85" s="152"/>
      <c r="R85" s="152"/>
      <c r="S85" s="152"/>
      <c r="T85" s="152"/>
    </row>
    <row r="86" spans="1:20" ht="16.5" thickBot="1">
      <c r="A86" s="127">
        <v>52</v>
      </c>
      <c r="B86" s="11" t="s">
        <v>16</v>
      </c>
      <c r="C86" s="19">
        <f>D86+E86+F86+G86+H86+I86+J86</f>
        <v>34227</v>
      </c>
      <c r="D86" s="16">
        <f>4749+165-113+34</f>
        <v>4835</v>
      </c>
      <c r="E86" s="16">
        <v>4589</v>
      </c>
      <c r="F86" s="16">
        <v>4795</v>
      </c>
      <c r="G86" s="16">
        <v>5002</v>
      </c>
      <c r="H86" s="16">
        <f aca="true" t="shared" si="29" ref="H86:J87">G86</f>
        <v>5002</v>
      </c>
      <c r="I86" s="16">
        <f t="shared" si="29"/>
        <v>5002</v>
      </c>
      <c r="J86" s="16">
        <f t="shared" si="29"/>
        <v>5002</v>
      </c>
      <c r="K86" s="89"/>
      <c r="L86" s="151"/>
      <c r="M86" s="152"/>
      <c r="N86" s="152"/>
      <c r="O86" s="152"/>
      <c r="P86" s="152"/>
      <c r="Q86" s="152"/>
      <c r="R86" s="152"/>
      <c r="S86" s="152"/>
      <c r="T86" s="152"/>
    </row>
    <row r="87" spans="1:20" ht="48" thickBot="1">
      <c r="A87" s="127">
        <v>53</v>
      </c>
      <c r="B87" s="11" t="s">
        <v>45</v>
      </c>
      <c r="C87" s="19">
        <f>D87+E87+F87+G87+H87+I87+J87</f>
        <v>19791.699999999997</v>
      </c>
      <c r="D87" s="16">
        <f>2796.3-107</f>
        <v>2689.3</v>
      </c>
      <c r="E87" s="16">
        <v>2670</v>
      </c>
      <c r="F87" s="16">
        <v>2790</v>
      </c>
      <c r="G87" s="16">
        <v>2910.6</v>
      </c>
      <c r="H87" s="16">
        <f t="shared" si="29"/>
        <v>2910.6</v>
      </c>
      <c r="I87" s="16">
        <f t="shared" si="29"/>
        <v>2910.6</v>
      </c>
      <c r="J87" s="16">
        <f t="shared" si="29"/>
        <v>2910.6</v>
      </c>
      <c r="K87" s="89"/>
      <c r="L87" s="151"/>
      <c r="M87" s="152"/>
      <c r="N87" s="152"/>
      <c r="O87" s="152"/>
      <c r="P87" s="152"/>
      <c r="Q87" s="152"/>
      <c r="R87" s="152"/>
      <c r="S87" s="152"/>
      <c r="T87" s="152"/>
    </row>
    <row r="88" spans="1:20" ht="236.25" customHeight="1" thickBot="1">
      <c r="A88" s="127">
        <v>54</v>
      </c>
      <c r="B88" s="11" t="s">
        <v>64</v>
      </c>
      <c r="C88" s="19">
        <f>C89+C91</f>
        <v>9651.300000000001</v>
      </c>
      <c r="D88" s="19">
        <f aca="true" t="shared" si="30" ref="D88:J88">D89+D91</f>
        <v>2233.7</v>
      </c>
      <c r="E88" s="19">
        <f t="shared" si="30"/>
        <v>1647.6</v>
      </c>
      <c r="F88" s="19">
        <f t="shared" si="30"/>
        <v>1717.6</v>
      </c>
      <c r="G88" s="19">
        <f t="shared" si="30"/>
        <v>1013.1</v>
      </c>
      <c r="H88" s="19">
        <f t="shared" si="30"/>
        <v>1013.1</v>
      </c>
      <c r="I88" s="19">
        <f t="shared" si="30"/>
        <v>1013.1</v>
      </c>
      <c r="J88" s="19">
        <f t="shared" si="30"/>
        <v>1013.1</v>
      </c>
      <c r="K88" s="89">
        <v>16.21</v>
      </c>
      <c r="L88" s="151"/>
      <c r="M88" s="152"/>
      <c r="N88" s="152"/>
      <c r="O88" s="152"/>
      <c r="P88" s="152"/>
      <c r="Q88" s="152"/>
      <c r="R88" s="152"/>
      <c r="S88" s="152"/>
      <c r="T88" s="152"/>
    </row>
    <row r="89" spans="1:20" ht="16.5" thickBot="1">
      <c r="A89" s="127">
        <v>55</v>
      </c>
      <c r="B89" s="11" t="s">
        <v>25</v>
      </c>
      <c r="C89" s="19">
        <f>D89+E89+F89+G89+H89+I89+J89</f>
        <v>8901.300000000001</v>
      </c>
      <c r="D89" s="16">
        <f>D94+D99</f>
        <v>1483.6999999999998</v>
      </c>
      <c r="E89" s="16">
        <f aca="true" t="shared" si="31" ref="E89:J90">E99+E94</f>
        <v>1647.6</v>
      </c>
      <c r="F89" s="16">
        <f t="shared" si="31"/>
        <v>1717.6</v>
      </c>
      <c r="G89" s="16">
        <f t="shared" si="31"/>
        <v>1013.1</v>
      </c>
      <c r="H89" s="16">
        <f t="shared" si="31"/>
        <v>1013.1</v>
      </c>
      <c r="I89" s="16">
        <f t="shared" si="31"/>
        <v>1013.1</v>
      </c>
      <c r="J89" s="16">
        <f t="shared" si="31"/>
        <v>1013.1</v>
      </c>
      <c r="K89" s="89"/>
      <c r="L89" s="151"/>
      <c r="M89" s="152"/>
      <c r="N89" s="152"/>
      <c r="O89" s="152"/>
      <c r="P89" s="152"/>
      <c r="Q89" s="152"/>
      <c r="R89" s="152"/>
      <c r="S89" s="152"/>
      <c r="T89" s="152"/>
    </row>
    <row r="90" spans="1:20" ht="48" thickBot="1">
      <c r="A90" s="127">
        <v>56</v>
      </c>
      <c r="B90" s="11" t="s">
        <v>45</v>
      </c>
      <c r="C90" s="19">
        <f>D90+E90+F90+G90+H90+I90+J90</f>
        <v>2953.7</v>
      </c>
      <c r="D90" s="16">
        <f>D95+D100</f>
        <v>299.4</v>
      </c>
      <c r="E90" s="16">
        <f t="shared" si="31"/>
        <v>294.8</v>
      </c>
      <c r="F90" s="16">
        <f t="shared" si="31"/>
        <v>1059.5</v>
      </c>
      <c r="G90" s="16">
        <f t="shared" si="31"/>
        <v>325</v>
      </c>
      <c r="H90" s="16">
        <f t="shared" si="31"/>
        <v>325</v>
      </c>
      <c r="I90" s="16">
        <f t="shared" si="31"/>
        <v>325</v>
      </c>
      <c r="J90" s="16">
        <f t="shared" si="31"/>
        <v>325</v>
      </c>
      <c r="K90" s="89"/>
      <c r="L90" s="151"/>
      <c r="M90" s="152"/>
      <c r="N90" s="152"/>
      <c r="O90" s="152"/>
      <c r="P90" s="152"/>
      <c r="Q90" s="152"/>
      <c r="R90" s="152"/>
      <c r="S90" s="152"/>
      <c r="T90" s="152"/>
    </row>
    <row r="91" spans="1:20" ht="16.5" thickBot="1">
      <c r="A91" s="127">
        <v>57</v>
      </c>
      <c r="B91" s="11" t="s">
        <v>41</v>
      </c>
      <c r="C91" s="19">
        <f>D91+E91+F91+G91+H91+I91+J91</f>
        <v>750</v>
      </c>
      <c r="D91" s="52">
        <v>750</v>
      </c>
      <c r="E91" s="19">
        <f aca="true" t="shared" si="32" ref="E91:J92">F91+G91+H91+I91+J91+K91+L91</f>
        <v>0</v>
      </c>
      <c r="F91" s="19">
        <f t="shared" si="32"/>
        <v>0</v>
      </c>
      <c r="G91" s="19">
        <f t="shared" si="32"/>
        <v>0</v>
      </c>
      <c r="H91" s="19">
        <f t="shared" si="32"/>
        <v>0</v>
      </c>
      <c r="I91" s="19">
        <f t="shared" si="32"/>
        <v>0</v>
      </c>
      <c r="J91" s="19">
        <f t="shared" si="32"/>
        <v>0</v>
      </c>
      <c r="K91" s="89"/>
      <c r="L91" s="151"/>
      <c r="M91" s="152"/>
      <c r="N91" s="152"/>
      <c r="O91" s="152"/>
      <c r="P91" s="152"/>
      <c r="Q91" s="152"/>
      <c r="R91" s="152"/>
      <c r="S91" s="152"/>
      <c r="T91" s="152"/>
    </row>
    <row r="92" spans="1:20" ht="48" thickBot="1">
      <c r="A92" s="127">
        <v>58</v>
      </c>
      <c r="B92" s="11" t="s">
        <v>45</v>
      </c>
      <c r="C92" s="19">
        <f>D92+E92+F92+G92+H92+I92+J92</f>
        <v>0</v>
      </c>
      <c r="D92" s="19">
        <f>E92+F92+G92+H92+I92+J92+K92</f>
        <v>0</v>
      </c>
      <c r="E92" s="19">
        <f t="shared" si="32"/>
        <v>0</v>
      </c>
      <c r="F92" s="19">
        <f t="shared" si="32"/>
        <v>0</v>
      </c>
      <c r="G92" s="19">
        <f t="shared" si="32"/>
        <v>0</v>
      </c>
      <c r="H92" s="19">
        <f t="shared" si="32"/>
        <v>0</v>
      </c>
      <c r="I92" s="19">
        <f t="shared" si="32"/>
        <v>0</v>
      </c>
      <c r="J92" s="19">
        <f t="shared" si="32"/>
        <v>0</v>
      </c>
      <c r="K92" s="89"/>
      <c r="L92" s="151"/>
      <c r="M92" s="152"/>
      <c r="N92" s="152"/>
      <c r="O92" s="152"/>
      <c r="P92" s="152"/>
      <c r="Q92" s="152"/>
      <c r="R92" s="152"/>
      <c r="S92" s="152"/>
      <c r="T92" s="152"/>
    </row>
    <row r="93" spans="1:21" s="121" customFormat="1" ht="111" customHeight="1" thickBot="1">
      <c r="A93" s="136">
        <v>59</v>
      </c>
      <c r="B93" s="66" t="s">
        <v>87</v>
      </c>
      <c r="C93" s="57">
        <f>C94+C96</f>
        <v>6742.800000000001</v>
      </c>
      <c r="D93" s="57">
        <f aca="true" t="shared" si="33" ref="D93:J93">D94+D96</f>
        <v>753.1999999999999</v>
      </c>
      <c r="E93" s="57">
        <f t="shared" si="33"/>
        <v>969.6</v>
      </c>
      <c r="F93" s="57">
        <f t="shared" si="33"/>
        <v>967.6</v>
      </c>
      <c r="G93" s="57">
        <f t="shared" si="33"/>
        <v>1013.1</v>
      </c>
      <c r="H93" s="57">
        <f t="shared" si="33"/>
        <v>1013.1</v>
      </c>
      <c r="I93" s="57">
        <f t="shared" si="33"/>
        <v>1013.1</v>
      </c>
      <c r="J93" s="57">
        <f t="shared" si="33"/>
        <v>1013.1</v>
      </c>
      <c r="K93" s="120">
        <v>16.21</v>
      </c>
      <c r="L93" s="243">
        <f>L94</f>
        <v>-20017</v>
      </c>
      <c r="M93" s="244"/>
      <c r="N93" s="244"/>
      <c r="O93" s="244"/>
      <c r="P93" s="244"/>
      <c r="Q93" s="244"/>
      <c r="R93" s="244"/>
      <c r="S93" s="244"/>
      <c r="T93" s="244"/>
      <c r="U93" s="121">
        <v>-20</v>
      </c>
    </row>
    <row r="94" spans="1:21" s="121" customFormat="1" ht="16.5" thickBot="1">
      <c r="A94" s="136">
        <v>60</v>
      </c>
      <c r="B94" s="27" t="s">
        <v>25</v>
      </c>
      <c r="C94" s="57">
        <f>D94+E94+F94+G94+H94+I94+J94</f>
        <v>6742.800000000001</v>
      </c>
      <c r="D94" s="52">
        <f>730.4+U94-40+82.9-0.1</f>
        <v>753.1999999999999</v>
      </c>
      <c r="E94" s="52">
        <v>969.6</v>
      </c>
      <c r="F94" s="52">
        <v>967.6</v>
      </c>
      <c r="G94" s="52">
        <v>1013.1</v>
      </c>
      <c r="H94" s="52">
        <f aca="true" t="shared" si="34" ref="H94:J95">G94</f>
        <v>1013.1</v>
      </c>
      <c r="I94" s="52">
        <f t="shared" si="34"/>
        <v>1013.1</v>
      </c>
      <c r="J94" s="52">
        <f t="shared" si="34"/>
        <v>1013.1</v>
      </c>
      <c r="K94" s="120"/>
      <c r="L94" s="239">
        <f>-20017</f>
        <v>-20017</v>
      </c>
      <c r="M94" s="240"/>
      <c r="N94" s="240"/>
      <c r="O94" s="240"/>
      <c r="P94" s="240"/>
      <c r="Q94" s="240"/>
      <c r="R94" s="240"/>
      <c r="S94" s="240"/>
      <c r="T94" s="240"/>
      <c r="U94" s="121">
        <v>-20</v>
      </c>
    </row>
    <row r="95" spans="1:20" s="121" customFormat="1" ht="48" thickBot="1">
      <c r="A95" s="136">
        <v>61</v>
      </c>
      <c r="B95" s="27" t="s">
        <v>45</v>
      </c>
      <c r="C95" s="57">
        <f>D95+E95+F95+G95+H95+I95+J95</f>
        <v>2203.7</v>
      </c>
      <c r="D95" s="52">
        <f>242.5+56.9</f>
        <v>299.4</v>
      </c>
      <c r="E95" s="52">
        <v>294.8</v>
      </c>
      <c r="F95" s="52">
        <v>309.5</v>
      </c>
      <c r="G95" s="52">
        <v>325</v>
      </c>
      <c r="H95" s="52">
        <f t="shared" si="34"/>
        <v>325</v>
      </c>
      <c r="I95" s="52">
        <f t="shared" si="34"/>
        <v>325</v>
      </c>
      <c r="J95" s="52">
        <f t="shared" si="34"/>
        <v>325</v>
      </c>
      <c r="K95" s="120"/>
      <c r="L95" s="243"/>
      <c r="M95" s="244"/>
      <c r="N95" s="244"/>
      <c r="O95" s="244"/>
      <c r="P95" s="244"/>
      <c r="Q95" s="244"/>
      <c r="R95" s="244"/>
      <c r="S95" s="244"/>
      <c r="T95" s="244"/>
    </row>
    <row r="96" spans="1:20" s="121" customFormat="1" ht="16.5" thickBot="1">
      <c r="A96" s="136">
        <v>62</v>
      </c>
      <c r="B96" s="27" t="s">
        <v>41</v>
      </c>
      <c r="C96" s="57">
        <f>D96+E96+F96+G96+H96+I96+J96</f>
        <v>0</v>
      </c>
      <c r="D96" s="57">
        <f aca="true" t="shared" si="35" ref="D96:J97">E96+F96+G96+H96+I96+J96+K96</f>
        <v>0</v>
      </c>
      <c r="E96" s="57">
        <f t="shared" si="35"/>
        <v>0</v>
      </c>
      <c r="F96" s="57">
        <f t="shared" si="35"/>
        <v>0</v>
      </c>
      <c r="G96" s="57">
        <f t="shared" si="35"/>
        <v>0</v>
      </c>
      <c r="H96" s="57">
        <f t="shared" si="35"/>
        <v>0</v>
      </c>
      <c r="I96" s="57">
        <f t="shared" si="35"/>
        <v>0</v>
      </c>
      <c r="J96" s="57">
        <f t="shared" si="35"/>
        <v>0</v>
      </c>
      <c r="K96" s="120"/>
      <c r="L96" s="243"/>
      <c r="M96" s="244"/>
      <c r="N96" s="244"/>
      <c r="O96" s="244"/>
      <c r="P96" s="244"/>
      <c r="Q96" s="244"/>
      <c r="R96" s="244"/>
      <c r="S96" s="244"/>
      <c r="T96" s="244"/>
    </row>
    <row r="97" spans="1:20" s="121" customFormat="1" ht="48" thickBot="1">
      <c r="A97" s="136">
        <v>63</v>
      </c>
      <c r="B97" s="27" t="s">
        <v>45</v>
      </c>
      <c r="C97" s="57">
        <f>D97+E97+F97+G97+H97+I97+J97</f>
        <v>0</v>
      </c>
      <c r="D97" s="57">
        <f t="shared" si="35"/>
        <v>0</v>
      </c>
      <c r="E97" s="57">
        <f t="shared" si="35"/>
        <v>0</v>
      </c>
      <c r="F97" s="57">
        <f t="shared" si="35"/>
        <v>0</v>
      </c>
      <c r="G97" s="57">
        <f t="shared" si="35"/>
        <v>0</v>
      </c>
      <c r="H97" s="57">
        <f t="shared" si="35"/>
        <v>0</v>
      </c>
      <c r="I97" s="57">
        <f t="shared" si="35"/>
        <v>0</v>
      </c>
      <c r="J97" s="57">
        <f t="shared" si="35"/>
        <v>0</v>
      </c>
      <c r="K97" s="120"/>
      <c r="L97" s="243"/>
      <c r="M97" s="244"/>
      <c r="N97" s="244"/>
      <c r="O97" s="244"/>
      <c r="P97" s="244"/>
      <c r="Q97" s="244"/>
      <c r="R97" s="244"/>
      <c r="S97" s="244"/>
      <c r="T97" s="244"/>
    </row>
    <row r="98" spans="1:20" s="121" customFormat="1" ht="190.5" customHeight="1" thickBot="1">
      <c r="A98" s="136">
        <v>64</v>
      </c>
      <c r="B98" s="66" t="s">
        <v>91</v>
      </c>
      <c r="C98" s="57">
        <f>C99+C101</f>
        <v>2908.5</v>
      </c>
      <c r="D98" s="57">
        <f aca="true" t="shared" si="36" ref="D98:J98">D99+D101</f>
        <v>1480.5</v>
      </c>
      <c r="E98" s="57">
        <f t="shared" si="36"/>
        <v>678</v>
      </c>
      <c r="F98" s="57">
        <f t="shared" si="36"/>
        <v>750</v>
      </c>
      <c r="G98" s="57">
        <f t="shared" si="36"/>
        <v>0</v>
      </c>
      <c r="H98" s="57">
        <f t="shared" si="36"/>
        <v>0</v>
      </c>
      <c r="I98" s="57">
        <f t="shared" si="36"/>
        <v>0</v>
      </c>
      <c r="J98" s="57">
        <f t="shared" si="36"/>
        <v>0</v>
      </c>
      <c r="K98" s="120">
        <v>16.21</v>
      </c>
      <c r="L98" s="243"/>
      <c r="M98" s="244"/>
      <c r="N98" s="244"/>
      <c r="O98" s="244"/>
      <c r="P98" s="244"/>
      <c r="Q98" s="244"/>
      <c r="R98" s="244"/>
      <c r="S98" s="244"/>
      <c r="T98" s="244"/>
    </row>
    <row r="99" spans="1:22" s="121" customFormat="1" ht="16.5" thickBot="1">
      <c r="A99" s="136">
        <v>65</v>
      </c>
      <c r="B99" s="27" t="s">
        <v>25</v>
      </c>
      <c r="C99" s="57">
        <f>D99+E99+F99+G99+H99+I99+J99</f>
        <v>2158.5</v>
      </c>
      <c r="D99" s="52">
        <v>730.5</v>
      </c>
      <c r="E99" s="52">
        <f>1500+V99</f>
        <v>678</v>
      </c>
      <c r="F99" s="52">
        <v>750</v>
      </c>
      <c r="G99" s="52">
        <v>0</v>
      </c>
      <c r="H99" s="52">
        <f aca="true" t="shared" si="37" ref="H99:J100">G99</f>
        <v>0</v>
      </c>
      <c r="I99" s="52">
        <f t="shared" si="37"/>
        <v>0</v>
      </c>
      <c r="J99" s="52">
        <f t="shared" si="37"/>
        <v>0</v>
      </c>
      <c r="K99" s="120"/>
      <c r="L99" s="243"/>
      <c r="M99" s="244"/>
      <c r="N99" s="244"/>
      <c r="O99" s="244"/>
      <c r="P99" s="244"/>
      <c r="Q99" s="244"/>
      <c r="R99" s="244"/>
      <c r="S99" s="244"/>
      <c r="T99" s="244"/>
      <c r="V99" s="121">
        <v>-822</v>
      </c>
    </row>
    <row r="100" spans="1:20" s="121" customFormat="1" ht="48" thickBot="1">
      <c r="A100" s="136">
        <v>66</v>
      </c>
      <c r="B100" s="27" t="s">
        <v>45</v>
      </c>
      <c r="C100" s="57">
        <f>D100+E100+F100+G100+H100+I100+J100</f>
        <v>750</v>
      </c>
      <c r="D100" s="52">
        <v>0</v>
      </c>
      <c r="E100" s="52">
        <v>0</v>
      </c>
      <c r="F100" s="52">
        <v>750</v>
      </c>
      <c r="G100" s="52">
        <v>0</v>
      </c>
      <c r="H100" s="52">
        <f t="shared" si="37"/>
        <v>0</v>
      </c>
      <c r="I100" s="52">
        <f t="shared" si="37"/>
        <v>0</v>
      </c>
      <c r="J100" s="52">
        <f t="shared" si="37"/>
        <v>0</v>
      </c>
      <c r="K100" s="120"/>
      <c r="L100" s="243"/>
      <c r="M100" s="244"/>
      <c r="N100" s="244"/>
      <c r="O100" s="244"/>
      <c r="P100" s="244"/>
      <c r="Q100" s="244"/>
      <c r="R100" s="244"/>
      <c r="S100" s="244"/>
      <c r="T100" s="244"/>
    </row>
    <row r="101" spans="1:20" s="121" customFormat="1" ht="16.5" thickBot="1">
      <c r="A101" s="136">
        <v>67</v>
      </c>
      <c r="B101" s="27" t="s">
        <v>41</v>
      </c>
      <c r="C101" s="57">
        <f>D101+E101+F101+G101+H101+I101+J101</f>
        <v>750</v>
      </c>
      <c r="D101" s="52">
        <v>750</v>
      </c>
      <c r="E101" s="57">
        <f aca="true" t="shared" si="38" ref="E101:J102">F101+G101+H101+I101+J101+K101+L101</f>
        <v>0</v>
      </c>
      <c r="F101" s="57">
        <f t="shared" si="38"/>
        <v>0</v>
      </c>
      <c r="G101" s="57">
        <f t="shared" si="38"/>
        <v>0</v>
      </c>
      <c r="H101" s="57">
        <f t="shared" si="38"/>
        <v>0</v>
      </c>
      <c r="I101" s="57">
        <f t="shared" si="38"/>
        <v>0</v>
      </c>
      <c r="J101" s="57">
        <f t="shared" si="38"/>
        <v>0</v>
      </c>
      <c r="K101" s="120"/>
      <c r="L101" s="243"/>
      <c r="M101" s="244"/>
      <c r="N101" s="244"/>
      <c r="O101" s="244"/>
      <c r="P101" s="244"/>
      <c r="Q101" s="244"/>
      <c r="R101" s="244"/>
      <c r="S101" s="244"/>
      <c r="T101" s="244"/>
    </row>
    <row r="102" spans="1:20" s="121" customFormat="1" ht="48" thickBot="1">
      <c r="A102" s="136">
        <v>68</v>
      </c>
      <c r="B102" s="27" t="s">
        <v>45</v>
      </c>
      <c r="C102" s="57">
        <f>D102+E102+F102+G102+H102+I102+J102</f>
        <v>0</v>
      </c>
      <c r="D102" s="52">
        <v>0</v>
      </c>
      <c r="E102" s="57">
        <f t="shared" si="38"/>
        <v>0</v>
      </c>
      <c r="F102" s="57">
        <f t="shared" si="38"/>
        <v>0</v>
      </c>
      <c r="G102" s="57">
        <f t="shared" si="38"/>
        <v>0</v>
      </c>
      <c r="H102" s="57">
        <f t="shared" si="38"/>
        <v>0</v>
      </c>
      <c r="I102" s="57">
        <f t="shared" si="38"/>
        <v>0</v>
      </c>
      <c r="J102" s="57">
        <f t="shared" si="38"/>
        <v>0</v>
      </c>
      <c r="K102" s="120"/>
      <c r="L102" s="243"/>
      <c r="M102" s="244"/>
      <c r="N102" s="244"/>
      <c r="O102" s="244"/>
      <c r="P102" s="244"/>
      <c r="Q102" s="244"/>
      <c r="R102" s="244"/>
      <c r="S102" s="244"/>
      <c r="T102" s="244"/>
    </row>
    <row r="103" spans="1:20" s="121" customFormat="1" ht="63.75" thickBot="1">
      <c r="A103" s="136">
        <v>69</v>
      </c>
      <c r="B103" s="27" t="s">
        <v>65</v>
      </c>
      <c r="C103" s="57">
        <f>C104</f>
        <v>0</v>
      </c>
      <c r="D103" s="57">
        <f aca="true" t="shared" si="39" ref="D103:J103">D104</f>
        <v>0</v>
      </c>
      <c r="E103" s="57">
        <f t="shared" si="39"/>
        <v>0</v>
      </c>
      <c r="F103" s="57">
        <f t="shared" si="39"/>
        <v>0</v>
      </c>
      <c r="G103" s="57">
        <f t="shared" si="39"/>
        <v>0</v>
      </c>
      <c r="H103" s="57">
        <f t="shared" si="39"/>
        <v>0</v>
      </c>
      <c r="I103" s="57">
        <f t="shared" si="39"/>
        <v>0</v>
      </c>
      <c r="J103" s="57">
        <f t="shared" si="39"/>
        <v>0</v>
      </c>
      <c r="K103" s="120" t="s">
        <v>106</v>
      </c>
      <c r="L103" s="243"/>
      <c r="M103" s="244"/>
      <c r="N103" s="244"/>
      <c r="O103" s="244"/>
      <c r="P103" s="244"/>
      <c r="Q103" s="244"/>
      <c r="R103" s="244"/>
      <c r="S103" s="244"/>
      <c r="T103" s="244"/>
    </row>
    <row r="104" spans="1:20" s="121" customFormat="1" ht="16.5" thickBot="1">
      <c r="A104" s="136">
        <v>70</v>
      </c>
      <c r="B104" s="27" t="s">
        <v>25</v>
      </c>
      <c r="C104" s="57">
        <f>D104+E104+F104+G104+H104+I104+J104</f>
        <v>0</v>
      </c>
      <c r="D104" s="52">
        <v>0</v>
      </c>
      <c r="E104" s="52">
        <v>0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120"/>
      <c r="L104" s="243"/>
      <c r="M104" s="244"/>
      <c r="N104" s="244"/>
      <c r="O104" s="244"/>
      <c r="P104" s="244"/>
      <c r="Q104" s="244"/>
      <c r="R104" s="244"/>
      <c r="S104" s="244"/>
      <c r="T104" s="244"/>
    </row>
    <row r="105" spans="1:20" s="121" customFormat="1" ht="48" thickBot="1">
      <c r="A105" s="136">
        <v>71</v>
      </c>
      <c r="B105" s="27" t="s">
        <v>45</v>
      </c>
      <c r="C105" s="57">
        <f>D105+E105+F105+G105+H105+I105+J105</f>
        <v>0</v>
      </c>
      <c r="D105" s="52">
        <v>0</v>
      </c>
      <c r="E105" s="52">
        <v>0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120"/>
      <c r="L105" s="243"/>
      <c r="M105" s="244"/>
      <c r="N105" s="244"/>
      <c r="O105" s="244"/>
      <c r="P105" s="244"/>
      <c r="Q105" s="244"/>
      <c r="R105" s="244"/>
      <c r="S105" s="244"/>
      <c r="T105" s="244"/>
    </row>
    <row r="106" spans="1:20" ht="15.75">
      <c r="A106" s="181">
        <v>72</v>
      </c>
      <c r="B106" s="15" t="s">
        <v>26</v>
      </c>
      <c r="C106" s="177">
        <f>C108</f>
        <v>0</v>
      </c>
      <c r="D106" s="177">
        <f aca="true" t="shared" si="40" ref="D106:J106">D108</f>
        <v>0</v>
      </c>
      <c r="E106" s="177">
        <f t="shared" si="40"/>
        <v>0</v>
      </c>
      <c r="F106" s="177">
        <f t="shared" si="40"/>
        <v>0</v>
      </c>
      <c r="G106" s="177">
        <f t="shared" si="40"/>
        <v>0</v>
      </c>
      <c r="H106" s="177">
        <f t="shared" si="40"/>
        <v>0</v>
      </c>
      <c r="I106" s="177">
        <f t="shared" si="40"/>
        <v>0</v>
      </c>
      <c r="J106" s="177">
        <f t="shared" si="40"/>
        <v>0</v>
      </c>
      <c r="K106" s="179" t="s">
        <v>107</v>
      </c>
      <c r="L106" s="151"/>
      <c r="M106" s="152"/>
      <c r="N106" s="152"/>
      <c r="O106" s="152"/>
      <c r="P106" s="152"/>
      <c r="Q106" s="152"/>
      <c r="R106" s="152"/>
      <c r="S106" s="152"/>
      <c r="T106" s="152"/>
    </row>
    <row r="107" spans="1:20" ht="68.25" customHeight="1" thickBot="1">
      <c r="A107" s="182"/>
      <c r="B107" s="11" t="s">
        <v>59</v>
      </c>
      <c r="C107" s="178"/>
      <c r="D107" s="178"/>
      <c r="E107" s="178"/>
      <c r="F107" s="178"/>
      <c r="G107" s="178"/>
      <c r="H107" s="178"/>
      <c r="I107" s="178"/>
      <c r="J107" s="178"/>
      <c r="K107" s="184"/>
      <c r="L107" s="151"/>
      <c r="M107" s="152"/>
      <c r="N107" s="152"/>
      <c r="O107" s="152"/>
      <c r="P107" s="152"/>
      <c r="Q107" s="152"/>
      <c r="R107" s="152"/>
      <c r="S107" s="152"/>
      <c r="T107" s="152"/>
    </row>
    <row r="108" spans="1:20" ht="16.5" thickBot="1">
      <c r="A108" s="127">
        <v>73</v>
      </c>
      <c r="B108" s="11" t="s">
        <v>17</v>
      </c>
      <c r="C108" s="19">
        <f>D108+E108+F108+G108+H108+I108+J108</f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89"/>
      <c r="L108" s="151"/>
      <c r="M108" s="152"/>
      <c r="N108" s="152"/>
      <c r="O108" s="152"/>
      <c r="P108" s="152"/>
      <c r="Q108" s="152"/>
      <c r="R108" s="152"/>
      <c r="S108" s="152"/>
      <c r="T108" s="152"/>
    </row>
    <row r="109" spans="1:20" ht="48" thickBot="1">
      <c r="A109" s="127">
        <v>74</v>
      </c>
      <c r="B109" s="11" t="s">
        <v>45</v>
      </c>
      <c r="C109" s="19">
        <f>D109+E109+F109+G109+H109+I109+J109</f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89"/>
      <c r="L109" s="151"/>
      <c r="M109" s="152"/>
      <c r="N109" s="152"/>
      <c r="O109" s="152"/>
      <c r="P109" s="152"/>
      <c r="Q109" s="152"/>
      <c r="R109" s="152"/>
      <c r="S109" s="152"/>
      <c r="T109" s="152"/>
    </row>
    <row r="110" spans="1:20" ht="15.75" customHeight="1">
      <c r="A110" s="181">
        <v>75</v>
      </c>
      <c r="B110" s="15" t="s">
        <v>27</v>
      </c>
      <c r="C110" s="177">
        <f>C112+C114</f>
        <v>14936.600000000002</v>
      </c>
      <c r="D110" s="177">
        <f aca="true" t="shared" si="41" ref="D110:J110">D112+D114</f>
        <v>5930.1</v>
      </c>
      <c r="E110" s="177">
        <f t="shared" si="41"/>
        <v>2682.8</v>
      </c>
      <c r="F110" s="177">
        <f t="shared" si="41"/>
        <v>1985.3</v>
      </c>
      <c r="G110" s="177">
        <f t="shared" si="41"/>
        <v>1084.6</v>
      </c>
      <c r="H110" s="177">
        <f t="shared" si="41"/>
        <v>1084.6</v>
      </c>
      <c r="I110" s="177">
        <f t="shared" si="41"/>
        <v>1084.6</v>
      </c>
      <c r="J110" s="177">
        <f t="shared" si="41"/>
        <v>1084.6</v>
      </c>
      <c r="K110" s="185" t="s">
        <v>108</v>
      </c>
      <c r="L110" s="151"/>
      <c r="M110" s="152"/>
      <c r="N110" s="152"/>
      <c r="O110" s="152"/>
      <c r="P110" s="152"/>
      <c r="Q110" s="152"/>
      <c r="R110" s="152"/>
      <c r="S110" s="152"/>
      <c r="T110" s="152"/>
    </row>
    <row r="111" spans="1:20" ht="102" customHeight="1" thickBot="1">
      <c r="A111" s="182"/>
      <c r="B111" s="11" t="s">
        <v>71</v>
      </c>
      <c r="C111" s="178"/>
      <c r="D111" s="178"/>
      <c r="E111" s="178"/>
      <c r="F111" s="178"/>
      <c r="G111" s="178"/>
      <c r="H111" s="178"/>
      <c r="I111" s="178"/>
      <c r="J111" s="178"/>
      <c r="K111" s="186"/>
      <c r="L111" s="151"/>
      <c r="M111" s="152"/>
      <c r="N111" s="152"/>
      <c r="O111" s="152"/>
      <c r="P111" s="152"/>
      <c r="Q111" s="152"/>
      <c r="R111" s="152"/>
      <c r="S111" s="152"/>
      <c r="T111" s="152"/>
    </row>
    <row r="112" spans="1:20" ht="16.5" thickBot="1">
      <c r="A112" s="127">
        <v>76</v>
      </c>
      <c r="B112" s="11" t="s">
        <v>16</v>
      </c>
      <c r="C112" s="19">
        <f>D112+E112+F112+G112+H112+I112+J112</f>
        <v>1252</v>
      </c>
      <c r="D112" s="52">
        <f>D118+D124</f>
        <v>1252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89"/>
      <c r="L112" s="151"/>
      <c r="M112" s="152"/>
      <c r="N112" s="152"/>
      <c r="O112" s="152"/>
      <c r="P112" s="152"/>
      <c r="Q112" s="152"/>
      <c r="R112" s="152"/>
      <c r="S112" s="152"/>
      <c r="T112" s="152"/>
    </row>
    <row r="113" spans="1:20" ht="48" thickBot="1">
      <c r="A113" s="127">
        <v>77</v>
      </c>
      <c r="B113" s="11" t="s">
        <v>45</v>
      </c>
      <c r="C113" s="19">
        <f>D113+E113+F113+G113+H113+I113+J113</f>
        <v>305.5</v>
      </c>
      <c r="D113" s="52">
        <f>D119+D125</f>
        <v>305.5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89"/>
      <c r="L113" s="151"/>
      <c r="M113" s="152"/>
      <c r="N113" s="152"/>
      <c r="O113" s="152"/>
      <c r="P113" s="152"/>
      <c r="Q113" s="152"/>
      <c r="R113" s="152"/>
      <c r="S113" s="152"/>
      <c r="T113" s="152"/>
    </row>
    <row r="114" spans="1:20" ht="21" customHeight="1" thickBot="1">
      <c r="A114" s="127">
        <v>78</v>
      </c>
      <c r="B114" s="11" t="s">
        <v>17</v>
      </c>
      <c r="C114" s="19">
        <f>D114+E114+F114+G114+H114+I114+J114</f>
        <v>13684.600000000002</v>
      </c>
      <c r="D114" s="52">
        <f>D120+D126</f>
        <v>4678.1</v>
      </c>
      <c r="E114" s="16">
        <f aca="true" t="shared" si="42" ref="E114:J115">E120+E126</f>
        <v>2682.8</v>
      </c>
      <c r="F114" s="16">
        <f t="shared" si="42"/>
        <v>1985.3</v>
      </c>
      <c r="G114" s="16">
        <f t="shared" si="42"/>
        <v>1084.6</v>
      </c>
      <c r="H114" s="16">
        <f t="shared" si="42"/>
        <v>1084.6</v>
      </c>
      <c r="I114" s="16">
        <f t="shared" si="42"/>
        <v>1084.6</v>
      </c>
      <c r="J114" s="16">
        <f t="shared" si="42"/>
        <v>1084.6</v>
      </c>
      <c r="K114" s="89"/>
      <c r="L114" s="151"/>
      <c r="M114" s="152"/>
      <c r="N114" s="152"/>
      <c r="O114" s="152"/>
      <c r="P114" s="152"/>
      <c r="Q114" s="152"/>
      <c r="R114" s="152"/>
      <c r="S114" s="152"/>
      <c r="T114" s="152"/>
    </row>
    <row r="115" spans="1:20" ht="48" thickBot="1">
      <c r="A115" s="127">
        <v>79</v>
      </c>
      <c r="B115" s="11" t="s">
        <v>45</v>
      </c>
      <c r="C115" s="19">
        <f>D115+E115+F115+G115+H115+I115+J115</f>
        <v>7718</v>
      </c>
      <c r="D115" s="16">
        <f>D121+D127</f>
        <v>2286.3999999999996</v>
      </c>
      <c r="E115" s="16">
        <f t="shared" si="42"/>
        <v>840.8</v>
      </c>
      <c r="F115" s="16">
        <f t="shared" si="42"/>
        <v>882.8</v>
      </c>
      <c r="G115" s="16">
        <f t="shared" si="42"/>
        <v>927</v>
      </c>
      <c r="H115" s="16">
        <f t="shared" si="42"/>
        <v>927</v>
      </c>
      <c r="I115" s="16">
        <f t="shared" si="42"/>
        <v>927</v>
      </c>
      <c r="J115" s="16">
        <f t="shared" si="42"/>
        <v>927</v>
      </c>
      <c r="K115" s="89"/>
      <c r="L115" s="151"/>
      <c r="M115" s="152"/>
      <c r="N115" s="152"/>
      <c r="O115" s="152"/>
      <c r="P115" s="152"/>
      <c r="Q115" s="152"/>
      <c r="R115" s="152"/>
      <c r="S115" s="152"/>
      <c r="T115" s="152"/>
    </row>
    <row r="116" spans="1:20" s="121" customFormat="1" ht="15.75" customHeight="1">
      <c r="A116" s="218">
        <v>80</v>
      </c>
      <c r="B116" s="63" t="s">
        <v>88</v>
      </c>
      <c r="C116" s="214">
        <f>C118+C120</f>
        <v>3420.5</v>
      </c>
      <c r="D116" s="214">
        <f aca="true" t="shared" si="43" ref="D116:J116">D118+D120</f>
        <v>3420.5</v>
      </c>
      <c r="E116" s="214">
        <f t="shared" si="43"/>
        <v>0</v>
      </c>
      <c r="F116" s="214">
        <f t="shared" si="43"/>
        <v>0</v>
      </c>
      <c r="G116" s="214">
        <f t="shared" si="43"/>
        <v>0</v>
      </c>
      <c r="H116" s="214">
        <f t="shared" si="43"/>
        <v>0</v>
      </c>
      <c r="I116" s="214">
        <f t="shared" si="43"/>
        <v>0</v>
      </c>
      <c r="J116" s="214">
        <f t="shared" si="43"/>
        <v>0</v>
      </c>
      <c r="K116" s="241" t="s">
        <v>108</v>
      </c>
      <c r="L116" s="243">
        <f>L118+L120</f>
        <v>276960</v>
      </c>
      <c r="M116" s="244"/>
      <c r="N116" s="244"/>
      <c r="O116" s="244"/>
      <c r="P116" s="244"/>
      <c r="Q116" s="244"/>
      <c r="R116" s="244"/>
      <c r="S116" s="244"/>
      <c r="T116" s="244"/>
    </row>
    <row r="117" spans="1:21" s="121" customFormat="1" ht="178.5" customHeight="1" thickBot="1">
      <c r="A117" s="219"/>
      <c r="B117" s="27" t="s">
        <v>111</v>
      </c>
      <c r="C117" s="215"/>
      <c r="D117" s="215"/>
      <c r="E117" s="215"/>
      <c r="F117" s="215"/>
      <c r="G117" s="215"/>
      <c r="H117" s="215"/>
      <c r="I117" s="215"/>
      <c r="J117" s="215"/>
      <c r="K117" s="242"/>
      <c r="L117" s="243"/>
      <c r="M117" s="244"/>
      <c r="N117" s="244"/>
      <c r="O117" s="244"/>
      <c r="P117" s="244"/>
      <c r="Q117" s="244"/>
      <c r="R117" s="244"/>
      <c r="S117" s="244"/>
      <c r="T117" s="244"/>
      <c r="U117" s="121">
        <v>276.9</v>
      </c>
    </row>
    <row r="118" spans="1:20" s="121" customFormat="1" ht="16.5" thickBot="1">
      <c r="A118" s="136">
        <v>81</v>
      </c>
      <c r="B118" s="27" t="s">
        <v>16</v>
      </c>
      <c r="C118" s="57">
        <f>D118+E118+F118+G118+H118+I118+J118</f>
        <v>0</v>
      </c>
      <c r="D118" s="52">
        <v>0</v>
      </c>
      <c r="E118" s="52">
        <v>0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120"/>
      <c r="L118" s="243"/>
      <c r="M118" s="244"/>
      <c r="N118" s="244"/>
      <c r="O118" s="244"/>
      <c r="P118" s="244"/>
      <c r="Q118" s="244"/>
      <c r="R118" s="244"/>
      <c r="S118" s="244"/>
      <c r="T118" s="244"/>
    </row>
    <row r="119" spans="1:20" s="121" customFormat="1" ht="48" thickBot="1">
      <c r="A119" s="136">
        <v>82</v>
      </c>
      <c r="B119" s="27" t="s">
        <v>45</v>
      </c>
      <c r="C119" s="57">
        <f>D119+E119+F119+G119+H119+I119+J119</f>
        <v>0</v>
      </c>
      <c r="D119" s="52">
        <v>0</v>
      </c>
      <c r="E119" s="52">
        <v>0</v>
      </c>
      <c r="F119" s="52">
        <v>0</v>
      </c>
      <c r="G119" s="52">
        <v>0</v>
      </c>
      <c r="H119" s="52">
        <v>0</v>
      </c>
      <c r="I119" s="52">
        <v>0</v>
      </c>
      <c r="J119" s="52">
        <v>0</v>
      </c>
      <c r="K119" s="120"/>
      <c r="L119" s="243"/>
      <c r="M119" s="244"/>
      <c r="N119" s="244"/>
      <c r="O119" s="244"/>
      <c r="P119" s="244"/>
      <c r="Q119" s="244"/>
      <c r="R119" s="244"/>
      <c r="S119" s="244"/>
      <c r="T119" s="244"/>
    </row>
    <row r="120" spans="1:21" s="121" customFormat="1" ht="21" customHeight="1" thickBot="1">
      <c r="A120" s="136">
        <v>83</v>
      </c>
      <c r="B120" s="27" t="s">
        <v>17</v>
      </c>
      <c r="C120" s="57">
        <f>D120+E120+F120+G120+H120+I120+J120</f>
        <v>3420.5</v>
      </c>
      <c r="D120" s="52">
        <f>2551.9+300+U120+290+1.7</f>
        <v>3420.5</v>
      </c>
      <c r="E120" s="52">
        <v>0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120"/>
      <c r="L120" s="239">
        <f>280960-4000</f>
        <v>276960</v>
      </c>
      <c r="M120" s="240"/>
      <c r="N120" s="240"/>
      <c r="O120" s="240"/>
      <c r="P120" s="240"/>
      <c r="Q120" s="240"/>
      <c r="R120" s="240"/>
      <c r="S120" s="240"/>
      <c r="T120" s="240"/>
      <c r="U120" s="122">
        <v>276.9</v>
      </c>
    </row>
    <row r="121" spans="1:20" s="121" customFormat="1" ht="48" thickBot="1">
      <c r="A121" s="136">
        <v>84</v>
      </c>
      <c r="B121" s="27" t="s">
        <v>45</v>
      </c>
      <c r="C121" s="57">
        <f>D121+E121+F121+G121+H121+I121+J121</f>
        <v>1980.8999999999999</v>
      </c>
      <c r="D121" s="52">
        <f>2001.3-20.4</f>
        <v>1980.8999999999999</v>
      </c>
      <c r="E121" s="52">
        <v>0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120"/>
      <c r="L121" s="243"/>
      <c r="M121" s="244"/>
      <c r="N121" s="244"/>
      <c r="O121" s="244"/>
      <c r="P121" s="244"/>
      <c r="Q121" s="244"/>
      <c r="R121" s="244"/>
      <c r="S121" s="244"/>
      <c r="T121" s="244"/>
    </row>
    <row r="122" spans="1:20" s="121" customFormat="1" ht="15.75" customHeight="1">
      <c r="A122" s="218">
        <v>85</v>
      </c>
      <c r="B122" s="63" t="s">
        <v>89</v>
      </c>
      <c r="C122" s="214">
        <f>C124+C126</f>
        <v>11516.1</v>
      </c>
      <c r="D122" s="214">
        <f aca="true" t="shared" si="44" ref="D122:J122">D124+D126</f>
        <v>2509.6</v>
      </c>
      <c r="E122" s="214">
        <f t="shared" si="44"/>
        <v>2682.8</v>
      </c>
      <c r="F122" s="214">
        <f t="shared" si="44"/>
        <v>1985.3</v>
      </c>
      <c r="G122" s="214">
        <f t="shared" si="44"/>
        <v>1084.6</v>
      </c>
      <c r="H122" s="214">
        <f t="shared" si="44"/>
        <v>1084.6</v>
      </c>
      <c r="I122" s="214">
        <f t="shared" si="44"/>
        <v>1084.6</v>
      </c>
      <c r="J122" s="214">
        <f t="shared" si="44"/>
        <v>1084.6</v>
      </c>
      <c r="K122" s="241" t="s">
        <v>108</v>
      </c>
      <c r="L122" s="243">
        <f>L124+L125+L126+L127</f>
        <v>5567</v>
      </c>
      <c r="M122" s="244"/>
      <c r="N122" s="244"/>
      <c r="O122" s="244"/>
      <c r="P122" s="244"/>
      <c r="Q122" s="244"/>
      <c r="R122" s="244"/>
      <c r="S122" s="244"/>
      <c r="T122" s="244"/>
    </row>
    <row r="123" spans="1:21" s="121" customFormat="1" ht="175.5" customHeight="1" thickBot="1">
      <c r="A123" s="219"/>
      <c r="B123" s="27" t="s">
        <v>90</v>
      </c>
      <c r="C123" s="215"/>
      <c r="D123" s="215"/>
      <c r="E123" s="215"/>
      <c r="F123" s="215"/>
      <c r="G123" s="215"/>
      <c r="H123" s="215"/>
      <c r="I123" s="215"/>
      <c r="J123" s="215"/>
      <c r="K123" s="242"/>
      <c r="L123" s="243"/>
      <c r="M123" s="244"/>
      <c r="N123" s="244"/>
      <c r="O123" s="244"/>
      <c r="P123" s="244"/>
      <c r="Q123" s="244"/>
      <c r="R123" s="244"/>
      <c r="S123" s="244"/>
      <c r="T123" s="244"/>
      <c r="U123" s="121">
        <v>5.6</v>
      </c>
    </row>
    <row r="124" spans="1:21" s="121" customFormat="1" ht="16.5" thickBot="1">
      <c r="A124" s="136">
        <v>86</v>
      </c>
      <c r="B124" s="27" t="s">
        <v>16</v>
      </c>
      <c r="C124" s="57">
        <f>D124+E124+F124+G124+H124+I124+J124</f>
        <v>1252</v>
      </c>
      <c r="D124" s="52">
        <f>1252+U124+U125</f>
        <v>1252</v>
      </c>
      <c r="E124" s="52">
        <v>0</v>
      </c>
      <c r="F124" s="52">
        <v>0</v>
      </c>
      <c r="G124" s="52">
        <v>0</v>
      </c>
      <c r="H124" s="52">
        <v>0</v>
      </c>
      <c r="I124" s="52">
        <v>0</v>
      </c>
      <c r="J124" s="52">
        <v>0</v>
      </c>
      <c r="K124" s="120"/>
      <c r="L124" s="239">
        <f>-18108</f>
        <v>-18108</v>
      </c>
      <c r="M124" s="240"/>
      <c r="N124" s="240"/>
      <c r="O124" s="240"/>
      <c r="P124" s="240"/>
      <c r="Q124" s="240"/>
      <c r="R124" s="240"/>
      <c r="S124" s="240"/>
      <c r="T124" s="240"/>
      <c r="U124" s="122">
        <v>-18.1</v>
      </c>
    </row>
    <row r="125" spans="1:21" s="121" customFormat="1" ht="48" thickBot="1">
      <c r="A125" s="136">
        <v>87</v>
      </c>
      <c r="B125" s="27" t="s">
        <v>45</v>
      </c>
      <c r="C125" s="57">
        <f>D125+E125+F125+G125+H125+I125+J125</f>
        <v>305.5</v>
      </c>
      <c r="D125" s="52">
        <f>287.4+U125</f>
        <v>305.5</v>
      </c>
      <c r="E125" s="52">
        <v>0</v>
      </c>
      <c r="F125" s="52">
        <v>0</v>
      </c>
      <c r="G125" s="52">
        <v>0</v>
      </c>
      <c r="H125" s="52">
        <v>0</v>
      </c>
      <c r="I125" s="52">
        <v>0</v>
      </c>
      <c r="J125" s="52">
        <v>0</v>
      </c>
      <c r="K125" s="120"/>
      <c r="L125" s="239">
        <f>18108</f>
        <v>18108</v>
      </c>
      <c r="M125" s="240"/>
      <c r="N125" s="240"/>
      <c r="O125" s="240"/>
      <c r="P125" s="240"/>
      <c r="Q125" s="240"/>
      <c r="R125" s="240"/>
      <c r="S125" s="240"/>
      <c r="T125" s="240"/>
      <c r="U125" s="122">
        <v>18.1</v>
      </c>
    </row>
    <row r="126" spans="1:22" s="121" customFormat="1" ht="21" customHeight="1" thickBot="1">
      <c r="A126" s="136">
        <v>88</v>
      </c>
      <c r="B126" s="27" t="s">
        <v>17</v>
      </c>
      <c r="C126" s="57">
        <f>D126+E126+F126+G126+H126+I126+J126</f>
        <v>10264.1</v>
      </c>
      <c r="D126" s="52">
        <f>U126+U127+1252</f>
        <v>1257.6</v>
      </c>
      <c r="E126" s="52">
        <f>1890.8+V126</f>
        <v>2682.8</v>
      </c>
      <c r="F126" s="52">
        <v>1985.3</v>
      </c>
      <c r="G126" s="52">
        <v>1084.6</v>
      </c>
      <c r="H126" s="52">
        <f aca="true" t="shared" si="45" ref="H126:J127">G126</f>
        <v>1084.6</v>
      </c>
      <c r="I126" s="52">
        <f t="shared" si="45"/>
        <v>1084.6</v>
      </c>
      <c r="J126" s="52">
        <f t="shared" si="45"/>
        <v>1084.6</v>
      </c>
      <c r="K126" s="120"/>
      <c r="L126" s="239">
        <f>-16541+4000</f>
        <v>-12541</v>
      </c>
      <c r="M126" s="240"/>
      <c r="N126" s="240"/>
      <c r="O126" s="240"/>
      <c r="P126" s="240"/>
      <c r="Q126" s="240"/>
      <c r="R126" s="240"/>
      <c r="S126" s="240"/>
      <c r="T126" s="240"/>
      <c r="U126" s="121">
        <v>-12.5</v>
      </c>
      <c r="V126" s="121">
        <v>792</v>
      </c>
    </row>
    <row r="127" spans="1:21" s="121" customFormat="1" ht="48" thickBot="1">
      <c r="A127" s="136">
        <v>89</v>
      </c>
      <c r="B127" s="27" t="s">
        <v>45</v>
      </c>
      <c r="C127" s="57">
        <f>D127+E127+F127+G127+H127+I127+J127</f>
        <v>5737.1</v>
      </c>
      <c r="D127" s="52">
        <f>287.4+U127</f>
        <v>305.5</v>
      </c>
      <c r="E127" s="52">
        <v>840.8</v>
      </c>
      <c r="F127" s="52">
        <v>882.8</v>
      </c>
      <c r="G127" s="52">
        <v>927</v>
      </c>
      <c r="H127" s="52">
        <f t="shared" si="45"/>
        <v>927</v>
      </c>
      <c r="I127" s="52">
        <f t="shared" si="45"/>
        <v>927</v>
      </c>
      <c r="J127" s="52">
        <f t="shared" si="45"/>
        <v>927</v>
      </c>
      <c r="K127" s="120"/>
      <c r="L127" s="239">
        <f>18108</f>
        <v>18108</v>
      </c>
      <c r="M127" s="240"/>
      <c r="N127" s="240"/>
      <c r="O127" s="240"/>
      <c r="P127" s="240"/>
      <c r="Q127" s="240"/>
      <c r="R127" s="240"/>
      <c r="S127" s="240"/>
      <c r="T127" s="240"/>
      <c r="U127" s="121">
        <v>18.1</v>
      </c>
    </row>
    <row r="128" spans="1:20" ht="15.75" customHeight="1" hidden="1">
      <c r="A128" s="181"/>
      <c r="B128" s="15" t="s">
        <v>50</v>
      </c>
      <c r="C128" s="177">
        <f>C130+C132</f>
        <v>0</v>
      </c>
      <c r="D128" s="177">
        <f aca="true" t="shared" si="46" ref="D128:J128">D130+D132</f>
        <v>0</v>
      </c>
      <c r="E128" s="177">
        <f t="shared" si="46"/>
        <v>0</v>
      </c>
      <c r="F128" s="177">
        <f t="shared" si="46"/>
        <v>0</v>
      </c>
      <c r="G128" s="177">
        <f t="shared" si="46"/>
        <v>0</v>
      </c>
      <c r="H128" s="177">
        <f t="shared" si="46"/>
        <v>0</v>
      </c>
      <c r="I128" s="177">
        <f t="shared" si="46"/>
        <v>0</v>
      </c>
      <c r="J128" s="177">
        <f t="shared" si="46"/>
        <v>0</v>
      </c>
      <c r="K128" s="89">
        <v>34.35</v>
      </c>
      <c r="L128" s="151"/>
      <c r="M128" s="183"/>
      <c r="N128" s="183"/>
      <c r="O128" s="183"/>
      <c r="P128" s="183"/>
      <c r="Q128" s="183"/>
      <c r="R128" s="183"/>
      <c r="S128" s="183"/>
      <c r="T128" s="183"/>
    </row>
    <row r="129" spans="1:20" ht="104.25" customHeight="1" hidden="1" thickBot="1">
      <c r="A129" s="182"/>
      <c r="B129" s="11" t="s">
        <v>60</v>
      </c>
      <c r="C129" s="178"/>
      <c r="D129" s="178"/>
      <c r="E129" s="178"/>
      <c r="F129" s="178"/>
      <c r="G129" s="178"/>
      <c r="H129" s="178"/>
      <c r="I129" s="178"/>
      <c r="J129" s="178"/>
      <c r="K129" s="89"/>
      <c r="L129" s="151"/>
      <c r="M129" s="183"/>
      <c r="N129" s="183"/>
      <c r="O129" s="183"/>
      <c r="P129" s="183"/>
      <c r="Q129" s="183"/>
      <c r="R129" s="183"/>
      <c r="S129" s="183"/>
      <c r="T129" s="183"/>
    </row>
    <row r="130" spans="1:20" ht="16.5" customHeight="1" hidden="1" thickBot="1">
      <c r="A130" s="127"/>
      <c r="B130" s="11" t="s">
        <v>16</v>
      </c>
      <c r="C130" s="19">
        <f>D130+E130+F130+G130+H130+I130+J130</f>
        <v>0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89"/>
      <c r="L130" s="151"/>
      <c r="M130" s="183"/>
      <c r="N130" s="183"/>
      <c r="O130" s="183"/>
      <c r="P130" s="183"/>
      <c r="Q130" s="183"/>
      <c r="R130" s="183"/>
      <c r="S130" s="183"/>
      <c r="T130" s="183"/>
    </row>
    <row r="131" spans="1:20" ht="48" customHeight="1" hidden="1" thickBot="1">
      <c r="A131" s="127"/>
      <c r="B131" s="11" t="s">
        <v>45</v>
      </c>
      <c r="C131" s="19">
        <f>D131+E131+F131+G131+H131+I131+J131</f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89"/>
      <c r="L131" s="151"/>
      <c r="M131" s="183"/>
      <c r="N131" s="183"/>
      <c r="O131" s="183"/>
      <c r="P131" s="183"/>
      <c r="Q131" s="183"/>
      <c r="R131" s="183"/>
      <c r="S131" s="183"/>
      <c r="T131" s="183"/>
    </row>
    <row r="132" spans="1:20" ht="16.5" customHeight="1" hidden="1" thickBot="1">
      <c r="A132" s="127"/>
      <c r="B132" s="11" t="s">
        <v>17</v>
      </c>
      <c r="C132" s="19">
        <f>D132+E132+F132+G132+H132+I132+J132</f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89"/>
      <c r="L132" s="151"/>
      <c r="M132" s="183"/>
      <c r="N132" s="183"/>
      <c r="O132" s="183"/>
      <c r="P132" s="183"/>
      <c r="Q132" s="183"/>
      <c r="R132" s="183"/>
      <c r="S132" s="183"/>
      <c r="T132" s="183"/>
    </row>
    <row r="133" spans="1:20" ht="48" customHeight="1" hidden="1" thickBot="1">
      <c r="A133" s="127"/>
      <c r="B133" s="11" t="s">
        <v>45</v>
      </c>
      <c r="C133" s="19">
        <f>D133+E133+F133+G133+H133+I133+J133</f>
        <v>0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3"/>
      <c r="L133" s="151"/>
      <c r="M133" s="183"/>
      <c r="N133" s="183"/>
      <c r="O133" s="183"/>
      <c r="P133" s="183"/>
      <c r="Q133" s="183"/>
      <c r="R133" s="183"/>
      <c r="S133" s="183"/>
      <c r="T133" s="183"/>
    </row>
    <row r="134" spans="1:20" ht="95.25" thickBot="1">
      <c r="A134" s="127">
        <v>90</v>
      </c>
      <c r="B134" s="88" t="s">
        <v>99</v>
      </c>
      <c r="C134" s="19">
        <f>C135+C137</f>
        <v>0</v>
      </c>
      <c r="D134" s="19">
        <f aca="true" t="shared" si="47" ref="D134:J134">D135+D137</f>
        <v>0</v>
      </c>
      <c r="E134" s="19">
        <f t="shared" si="47"/>
        <v>0</v>
      </c>
      <c r="F134" s="19">
        <f t="shared" si="47"/>
        <v>0</v>
      </c>
      <c r="G134" s="19">
        <f t="shared" si="47"/>
        <v>0</v>
      </c>
      <c r="H134" s="19">
        <f t="shared" si="47"/>
        <v>0</v>
      </c>
      <c r="I134" s="19">
        <f t="shared" si="47"/>
        <v>0</v>
      </c>
      <c r="J134" s="19">
        <f t="shared" si="47"/>
        <v>0</v>
      </c>
      <c r="K134" s="13">
        <v>34.35</v>
      </c>
      <c r="L134" s="151"/>
      <c r="M134" s="152"/>
      <c r="N134" s="152"/>
      <c r="O134" s="152"/>
      <c r="P134" s="152"/>
      <c r="Q134" s="152"/>
      <c r="R134" s="152"/>
      <c r="S134" s="152"/>
      <c r="T134" s="152"/>
    </row>
    <row r="135" spans="1:20" ht="16.5" thickBot="1">
      <c r="A135" s="127">
        <v>91</v>
      </c>
      <c r="B135" s="11" t="s">
        <v>16</v>
      </c>
      <c r="C135" s="19">
        <f>D135+E135+F135+G135+H135+I135+J135</f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3"/>
      <c r="L135" s="151"/>
      <c r="M135" s="152"/>
      <c r="N135" s="152"/>
      <c r="O135" s="152"/>
      <c r="P135" s="152"/>
      <c r="Q135" s="152"/>
      <c r="R135" s="152"/>
      <c r="S135" s="152"/>
      <c r="T135" s="152"/>
    </row>
    <row r="136" spans="1:20" ht="48" thickBot="1">
      <c r="A136" s="127">
        <v>92</v>
      </c>
      <c r="B136" s="11" t="s">
        <v>45</v>
      </c>
      <c r="C136" s="19">
        <f>D136+E136+F136+G136+H136+I136+J136</f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3"/>
      <c r="L136" s="151"/>
      <c r="M136" s="152"/>
      <c r="N136" s="152"/>
      <c r="O136" s="152"/>
      <c r="P136" s="152"/>
      <c r="Q136" s="152"/>
      <c r="R136" s="152"/>
      <c r="S136" s="152"/>
      <c r="T136" s="152"/>
    </row>
    <row r="137" spans="1:20" ht="16.5" thickBot="1">
      <c r="A137" s="127">
        <v>93</v>
      </c>
      <c r="B137" s="11" t="s">
        <v>17</v>
      </c>
      <c r="C137" s="19">
        <f>D137+E137+F137+G137+H137+I137+J137</f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3"/>
      <c r="L137" s="151"/>
      <c r="M137" s="152"/>
      <c r="N137" s="152"/>
      <c r="O137" s="152"/>
      <c r="P137" s="152"/>
      <c r="Q137" s="152"/>
      <c r="R137" s="152"/>
      <c r="S137" s="152"/>
      <c r="T137" s="152"/>
    </row>
    <row r="138" spans="1:20" ht="48" thickBot="1">
      <c r="A138" s="127">
        <v>94</v>
      </c>
      <c r="B138" s="11" t="s">
        <v>45</v>
      </c>
      <c r="C138" s="19">
        <f>D138+E138+F138+G138+H138+I138+J138</f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3"/>
      <c r="L138" s="151"/>
      <c r="M138" s="152"/>
      <c r="N138" s="152"/>
      <c r="O138" s="152"/>
      <c r="P138" s="152"/>
      <c r="Q138" s="152"/>
      <c r="R138" s="152"/>
      <c r="S138" s="152"/>
      <c r="T138" s="152"/>
    </row>
    <row r="139" spans="1:20" ht="31.5" customHeight="1" thickBot="1">
      <c r="A139" s="127">
        <v>95</v>
      </c>
      <c r="B139" s="159" t="s">
        <v>28</v>
      </c>
      <c r="C139" s="160"/>
      <c r="D139" s="160"/>
      <c r="E139" s="160"/>
      <c r="F139" s="160"/>
      <c r="G139" s="160"/>
      <c r="H139" s="160"/>
      <c r="I139" s="160"/>
      <c r="J139" s="160"/>
      <c r="K139" s="161"/>
      <c r="L139" s="151"/>
      <c r="M139" s="152"/>
      <c r="N139" s="152"/>
      <c r="O139" s="152"/>
      <c r="P139" s="152"/>
      <c r="Q139" s="152"/>
      <c r="R139" s="152"/>
      <c r="S139" s="152"/>
      <c r="T139" s="152"/>
    </row>
    <row r="140" spans="1:20" ht="48" thickBot="1">
      <c r="A140" s="127">
        <v>96</v>
      </c>
      <c r="B140" s="11" t="s">
        <v>21</v>
      </c>
      <c r="C140" s="29">
        <f>C141+C143</f>
        <v>129437.9</v>
      </c>
      <c r="D140" s="29">
        <f aca="true" t="shared" si="48" ref="D140:J140">D141+D143</f>
        <v>14509.700000000003</v>
      </c>
      <c r="E140" s="29">
        <f t="shared" si="48"/>
        <v>18360.699999999997</v>
      </c>
      <c r="F140" s="29">
        <f t="shared" si="48"/>
        <v>19415.500000000004</v>
      </c>
      <c r="G140" s="29">
        <f t="shared" si="48"/>
        <v>19288</v>
      </c>
      <c r="H140" s="29">
        <f t="shared" si="48"/>
        <v>19288</v>
      </c>
      <c r="I140" s="29">
        <f t="shared" si="48"/>
        <v>19288</v>
      </c>
      <c r="J140" s="29">
        <f t="shared" si="48"/>
        <v>19288</v>
      </c>
      <c r="K140" s="89"/>
      <c r="L140" s="151"/>
      <c r="M140" s="152"/>
      <c r="N140" s="152"/>
      <c r="O140" s="152"/>
      <c r="P140" s="152"/>
      <c r="Q140" s="152"/>
      <c r="R140" s="152"/>
      <c r="S140" s="152"/>
      <c r="T140" s="152"/>
    </row>
    <row r="141" spans="1:20" ht="16.5" thickBot="1">
      <c r="A141" s="127">
        <v>97</v>
      </c>
      <c r="B141" s="11" t="s">
        <v>16</v>
      </c>
      <c r="C141" s="28">
        <f aca="true" t="shared" si="49" ref="C141:J142">C149+C167+C162</f>
        <v>66.6</v>
      </c>
      <c r="D141" s="28">
        <f t="shared" si="49"/>
        <v>66.6</v>
      </c>
      <c r="E141" s="28">
        <f t="shared" si="49"/>
        <v>0</v>
      </c>
      <c r="F141" s="28">
        <f t="shared" si="49"/>
        <v>0</v>
      </c>
      <c r="G141" s="28">
        <f t="shared" si="49"/>
        <v>0</v>
      </c>
      <c r="H141" s="28">
        <f t="shared" si="49"/>
        <v>0</v>
      </c>
      <c r="I141" s="28">
        <f t="shared" si="49"/>
        <v>0</v>
      </c>
      <c r="J141" s="28">
        <f t="shared" si="49"/>
        <v>0</v>
      </c>
      <c r="K141" s="89"/>
      <c r="L141" s="151"/>
      <c r="M141" s="152"/>
      <c r="N141" s="152"/>
      <c r="O141" s="152"/>
      <c r="P141" s="152"/>
      <c r="Q141" s="152"/>
      <c r="R141" s="152"/>
      <c r="S141" s="152"/>
      <c r="T141" s="152"/>
    </row>
    <row r="142" spans="1:20" ht="48" thickBot="1">
      <c r="A142" s="127">
        <v>98</v>
      </c>
      <c r="B142" s="11" t="s">
        <v>45</v>
      </c>
      <c r="C142" s="28">
        <f t="shared" si="49"/>
        <v>66.6</v>
      </c>
      <c r="D142" s="28">
        <f t="shared" si="49"/>
        <v>66.6</v>
      </c>
      <c r="E142" s="28">
        <f t="shared" si="49"/>
        <v>0</v>
      </c>
      <c r="F142" s="28">
        <f t="shared" si="49"/>
        <v>0</v>
      </c>
      <c r="G142" s="28">
        <f t="shared" si="49"/>
        <v>0</v>
      </c>
      <c r="H142" s="28">
        <f t="shared" si="49"/>
        <v>0</v>
      </c>
      <c r="I142" s="28">
        <f t="shared" si="49"/>
        <v>0</v>
      </c>
      <c r="J142" s="28">
        <f t="shared" si="49"/>
        <v>0</v>
      </c>
      <c r="K142" s="89"/>
      <c r="L142" s="151"/>
      <c r="M142" s="152"/>
      <c r="N142" s="152"/>
      <c r="O142" s="152"/>
      <c r="P142" s="152"/>
      <c r="Q142" s="152"/>
      <c r="R142" s="152"/>
      <c r="S142" s="152"/>
      <c r="T142" s="152"/>
    </row>
    <row r="143" spans="1:20" ht="16.5" thickBot="1">
      <c r="A143" s="127">
        <v>99</v>
      </c>
      <c r="B143" s="11" t="s">
        <v>17</v>
      </c>
      <c r="C143" s="28">
        <f aca="true" t="shared" si="50" ref="C143:J144">C151+C155+C158+C164+C169</f>
        <v>129371.29999999999</v>
      </c>
      <c r="D143" s="123">
        <f t="shared" si="50"/>
        <v>14443.100000000002</v>
      </c>
      <c r="E143" s="28">
        <f t="shared" si="50"/>
        <v>18360.699999999997</v>
      </c>
      <c r="F143" s="28">
        <f t="shared" si="50"/>
        <v>19415.500000000004</v>
      </c>
      <c r="G143" s="28">
        <f t="shared" si="50"/>
        <v>19288</v>
      </c>
      <c r="H143" s="28">
        <f t="shared" si="50"/>
        <v>19288</v>
      </c>
      <c r="I143" s="28">
        <f t="shared" si="50"/>
        <v>19288</v>
      </c>
      <c r="J143" s="28">
        <f t="shared" si="50"/>
        <v>19288</v>
      </c>
      <c r="K143" s="89"/>
      <c r="L143" s="151"/>
      <c r="M143" s="152"/>
      <c r="N143" s="152"/>
      <c r="O143" s="152"/>
      <c r="P143" s="152"/>
      <c r="Q143" s="152"/>
      <c r="R143" s="152"/>
      <c r="S143" s="152"/>
      <c r="T143" s="152"/>
    </row>
    <row r="144" spans="1:20" ht="48" thickBot="1">
      <c r="A144" s="127">
        <v>100</v>
      </c>
      <c r="B144" s="11" t="s">
        <v>45</v>
      </c>
      <c r="C144" s="28">
        <f t="shared" si="50"/>
        <v>129371.29999999999</v>
      </c>
      <c r="D144" s="123">
        <f t="shared" si="50"/>
        <v>14443.100000000002</v>
      </c>
      <c r="E144" s="28">
        <f t="shared" si="50"/>
        <v>18360.699999999997</v>
      </c>
      <c r="F144" s="28">
        <f t="shared" si="50"/>
        <v>19415.500000000004</v>
      </c>
      <c r="G144" s="28">
        <f t="shared" si="50"/>
        <v>19288</v>
      </c>
      <c r="H144" s="28">
        <f t="shared" si="50"/>
        <v>19288</v>
      </c>
      <c r="I144" s="28">
        <f t="shared" si="50"/>
        <v>19288</v>
      </c>
      <c r="J144" s="28">
        <f t="shared" si="50"/>
        <v>19288</v>
      </c>
      <c r="K144" s="89"/>
      <c r="L144" s="151"/>
      <c r="M144" s="152"/>
      <c r="N144" s="152"/>
      <c r="O144" s="152"/>
      <c r="P144" s="152"/>
      <c r="Q144" s="152"/>
      <c r="R144" s="152"/>
      <c r="S144" s="152"/>
      <c r="T144" s="152"/>
    </row>
    <row r="145" spans="1:20" ht="16.5" customHeight="1" hidden="1" thickBot="1">
      <c r="A145" s="127"/>
      <c r="B145" s="11" t="s">
        <v>18</v>
      </c>
      <c r="C145" s="28"/>
      <c r="D145" s="28"/>
      <c r="E145" s="28"/>
      <c r="F145" s="28"/>
      <c r="G145" s="28"/>
      <c r="H145" s="28"/>
      <c r="I145" s="28"/>
      <c r="J145" s="28"/>
      <c r="K145" s="89"/>
      <c r="L145" s="151"/>
      <c r="M145" s="152"/>
      <c r="N145" s="152"/>
      <c r="O145" s="152"/>
      <c r="P145" s="152"/>
      <c r="Q145" s="152"/>
      <c r="R145" s="152"/>
      <c r="S145" s="152"/>
      <c r="T145" s="152"/>
    </row>
    <row r="146" spans="1:20" ht="16.5" customHeight="1" hidden="1" thickBot="1">
      <c r="A146" s="127"/>
      <c r="B146" s="11" t="s">
        <v>17</v>
      </c>
      <c r="C146" s="28"/>
      <c r="D146" s="28"/>
      <c r="E146" s="28"/>
      <c r="F146" s="28"/>
      <c r="G146" s="28"/>
      <c r="H146" s="28"/>
      <c r="I146" s="28"/>
      <c r="J146" s="28"/>
      <c r="K146" s="89"/>
      <c r="L146" s="151"/>
      <c r="M146" s="152"/>
      <c r="N146" s="152"/>
      <c r="O146" s="152"/>
      <c r="P146" s="152"/>
      <c r="Q146" s="152"/>
      <c r="R146" s="152"/>
      <c r="S146" s="152"/>
      <c r="T146" s="152"/>
    </row>
    <row r="147" spans="1:20" ht="32.25" customHeight="1" hidden="1" thickBot="1">
      <c r="A147" s="127"/>
      <c r="B147" s="11" t="s">
        <v>19</v>
      </c>
      <c r="C147" s="28"/>
      <c r="D147" s="28"/>
      <c r="E147" s="28"/>
      <c r="F147" s="28"/>
      <c r="G147" s="28"/>
      <c r="H147" s="28"/>
      <c r="I147" s="28"/>
      <c r="J147" s="28"/>
      <c r="K147" s="89"/>
      <c r="L147" s="151"/>
      <c r="M147" s="152"/>
      <c r="N147" s="152"/>
      <c r="O147" s="152"/>
      <c r="P147" s="152"/>
      <c r="Q147" s="152"/>
      <c r="R147" s="152"/>
      <c r="S147" s="152"/>
      <c r="T147" s="152"/>
    </row>
    <row r="148" spans="1:20" ht="145.5" customHeight="1" thickBot="1">
      <c r="A148" s="127">
        <v>101</v>
      </c>
      <c r="B148" s="88" t="s">
        <v>72</v>
      </c>
      <c r="C148" s="29">
        <f>C149+C151</f>
        <v>126371.29999999999</v>
      </c>
      <c r="D148" s="29">
        <f aca="true" t="shared" si="51" ref="D148:J148">D149+D151</f>
        <v>13583.7</v>
      </c>
      <c r="E148" s="29">
        <f t="shared" si="51"/>
        <v>17577.1</v>
      </c>
      <c r="F148" s="29">
        <f t="shared" si="51"/>
        <v>18309.7</v>
      </c>
      <c r="G148" s="29">
        <f t="shared" si="51"/>
        <v>19225.2</v>
      </c>
      <c r="H148" s="29">
        <f t="shared" si="51"/>
        <v>19225.2</v>
      </c>
      <c r="I148" s="29">
        <f t="shared" si="51"/>
        <v>19225.2</v>
      </c>
      <c r="J148" s="29">
        <f t="shared" si="51"/>
        <v>19225.2</v>
      </c>
      <c r="K148" s="89" t="s">
        <v>109</v>
      </c>
      <c r="L148" s="151"/>
      <c r="M148" s="152"/>
      <c r="N148" s="152"/>
      <c r="O148" s="152"/>
      <c r="P148" s="152"/>
      <c r="Q148" s="152"/>
      <c r="R148" s="152"/>
      <c r="S148" s="152"/>
      <c r="T148" s="152"/>
    </row>
    <row r="149" spans="1:20" ht="16.5" thickBot="1">
      <c r="A149" s="127">
        <v>102</v>
      </c>
      <c r="B149" s="11" t="s">
        <v>16</v>
      </c>
      <c r="C149" s="29">
        <f>D149+E149+F149+G149+H149+I149+J149</f>
        <v>0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89"/>
      <c r="L149" s="151"/>
      <c r="M149" s="152"/>
      <c r="N149" s="152"/>
      <c r="O149" s="152"/>
      <c r="P149" s="152"/>
      <c r="Q149" s="152"/>
      <c r="R149" s="152"/>
      <c r="S149" s="152"/>
      <c r="T149" s="152"/>
    </row>
    <row r="150" spans="1:20" ht="48" thickBot="1">
      <c r="A150" s="127">
        <v>103</v>
      </c>
      <c r="B150" s="11" t="s">
        <v>45</v>
      </c>
      <c r="C150" s="29">
        <f>D150+E150+F150+G150+H150+I150+J150</f>
        <v>0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89"/>
      <c r="L150" s="151"/>
      <c r="M150" s="152"/>
      <c r="N150" s="152"/>
      <c r="O150" s="152"/>
      <c r="P150" s="152"/>
      <c r="Q150" s="152"/>
      <c r="R150" s="152"/>
      <c r="S150" s="152"/>
      <c r="T150" s="152"/>
    </row>
    <row r="151" spans="1:22" ht="16.5" thickBot="1">
      <c r="A151" s="127">
        <v>104</v>
      </c>
      <c r="B151" s="11" t="s">
        <v>25</v>
      </c>
      <c r="C151" s="29">
        <f>D151+E151+F151+G151+H151+I151+J151</f>
        <v>126371.29999999999</v>
      </c>
      <c r="D151" s="28">
        <f>D152</f>
        <v>13583.7</v>
      </c>
      <c r="E151" s="28">
        <f aca="true" t="shared" si="52" ref="E151:J151">E152</f>
        <v>17577.1</v>
      </c>
      <c r="F151" s="28">
        <f t="shared" si="52"/>
        <v>18309.7</v>
      </c>
      <c r="G151" s="28">
        <f t="shared" si="52"/>
        <v>19225.2</v>
      </c>
      <c r="H151" s="28">
        <f t="shared" si="52"/>
        <v>19225.2</v>
      </c>
      <c r="I151" s="28">
        <f t="shared" si="52"/>
        <v>19225.2</v>
      </c>
      <c r="J151" s="28">
        <f t="shared" si="52"/>
        <v>19225.2</v>
      </c>
      <c r="K151" s="89"/>
      <c r="L151" s="151"/>
      <c r="M151" s="152"/>
      <c r="N151" s="152"/>
      <c r="O151" s="152"/>
      <c r="P151" s="152"/>
      <c r="Q151" s="152"/>
      <c r="R151" s="152"/>
      <c r="S151" s="152"/>
      <c r="T151" s="152"/>
      <c r="V151">
        <v>139.3</v>
      </c>
    </row>
    <row r="152" spans="1:22" ht="48" thickBot="1">
      <c r="A152" s="127">
        <v>105</v>
      </c>
      <c r="B152" s="11" t="s">
        <v>45</v>
      </c>
      <c r="C152" s="29">
        <f>D152+E152+F152+G152+H152+I152+J152</f>
        <v>126371.29999999999</v>
      </c>
      <c r="D152" s="28">
        <f>16789.7-3501.1+295.1</f>
        <v>13583.7</v>
      </c>
      <c r="E152" s="28">
        <f>17437.8+139.3</f>
        <v>17577.1</v>
      </c>
      <c r="F152" s="28">
        <v>18309.7</v>
      </c>
      <c r="G152" s="28">
        <v>19225.2</v>
      </c>
      <c r="H152" s="28">
        <f>G152</f>
        <v>19225.2</v>
      </c>
      <c r="I152" s="28">
        <f>H152</f>
        <v>19225.2</v>
      </c>
      <c r="J152" s="28">
        <f>I152</f>
        <v>19225.2</v>
      </c>
      <c r="K152" s="89"/>
      <c r="L152" s="151"/>
      <c r="M152" s="152"/>
      <c r="N152" s="152"/>
      <c r="O152" s="152"/>
      <c r="P152" s="152"/>
      <c r="Q152" s="152"/>
      <c r="R152" s="152"/>
      <c r="S152" s="152"/>
      <c r="T152" s="152"/>
      <c r="V152">
        <v>139.3</v>
      </c>
    </row>
    <row r="153" spans="1:20" ht="15.75">
      <c r="A153" s="181">
        <v>106</v>
      </c>
      <c r="B153" s="15" t="s">
        <v>29</v>
      </c>
      <c r="C153" s="187">
        <f>C155</f>
        <v>0</v>
      </c>
      <c r="D153" s="187">
        <f>D155</f>
        <v>0</v>
      </c>
      <c r="E153" s="187">
        <f aca="true" t="shared" si="53" ref="E153:J153">E155</f>
        <v>0</v>
      </c>
      <c r="F153" s="187">
        <f t="shared" si="53"/>
        <v>0</v>
      </c>
      <c r="G153" s="187">
        <f t="shared" si="53"/>
        <v>0</v>
      </c>
      <c r="H153" s="187">
        <f t="shared" si="53"/>
        <v>0</v>
      </c>
      <c r="I153" s="187">
        <f t="shared" si="53"/>
        <v>0</v>
      </c>
      <c r="J153" s="187">
        <f t="shared" si="53"/>
        <v>0</v>
      </c>
      <c r="K153" s="179">
        <v>42.43</v>
      </c>
      <c r="L153" s="151"/>
      <c r="M153" s="152"/>
      <c r="N153" s="152"/>
      <c r="O153" s="152"/>
      <c r="P153" s="152"/>
      <c r="Q153" s="152"/>
      <c r="R153" s="152"/>
      <c r="S153" s="152"/>
      <c r="T153" s="152"/>
    </row>
    <row r="154" spans="1:20" ht="95.25" thickBot="1">
      <c r="A154" s="182"/>
      <c r="B154" s="11" t="s">
        <v>73</v>
      </c>
      <c r="C154" s="188"/>
      <c r="D154" s="188"/>
      <c r="E154" s="188"/>
      <c r="F154" s="188"/>
      <c r="G154" s="188"/>
      <c r="H154" s="188"/>
      <c r="I154" s="188"/>
      <c r="J154" s="188"/>
      <c r="K154" s="184"/>
      <c r="L154" s="151"/>
      <c r="M154" s="152"/>
      <c r="N154" s="152"/>
      <c r="O154" s="152"/>
      <c r="P154" s="152"/>
      <c r="Q154" s="152"/>
      <c r="R154" s="152"/>
      <c r="S154" s="152"/>
      <c r="T154" s="152"/>
    </row>
    <row r="155" spans="1:20" ht="16.5" thickBot="1">
      <c r="A155" s="127">
        <v>107</v>
      </c>
      <c r="B155" s="11" t="s">
        <v>17</v>
      </c>
      <c r="C155" s="29">
        <f>D155+E155+F155+G155+H155+I155+J155</f>
        <v>0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89"/>
      <c r="L155" s="151"/>
      <c r="M155" s="152"/>
      <c r="N155" s="152"/>
      <c r="O155" s="152"/>
      <c r="P155" s="152"/>
      <c r="Q155" s="152"/>
      <c r="R155" s="152"/>
      <c r="S155" s="152"/>
      <c r="T155" s="152"/>
    </row>
    <row r="156" spans="1:20" ht="48" thickBot="1">
      <c r="A156" s="127">
        <v>108</v>
      </c>
      <c r="B156" s="11" t="s">
        <v>45</v>
      </c>
      <c r="C156" s="29">
        <f>D156+E156+F156+G156+H156+I156+J156</f>
        <v>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89"/>
      <c r="L156" s="151"/>
      <c r="M156" s="152"/>
      <c r="N156" s="152"/>
      <c r="O156" s="152"/>
      <c r="P156" s="152"/>
      <c r="Q156" s="152"/>
      <c r="R156" s="152"/>
      <c r="S156" s="152"/>
      <c r="T156" s="152"/>
    </row>
    <row r="157" spans="1:20" ht="79.5" thickBot="1">
      <c r="A157" s="127">
        <v>109</v>
      </c>
      <c r="B157" s="11" t="s">
        <v>51</v>
      </c>
      <c r="C157" s="29">
        <f>C158</f>
        <v>416.1</v>
      </c>
      <c r="D157" s="29">
        <f aca="true" t="shared" si="54" ref="D157:J158">D158</f>
        <v>48</v>
      </c>
      <c r="E157" s="29">
        <f t="shared" si="54"/>
        <v>57</v>
      </c>
      <c r="F157" s="29">
        <f t="shared" si="54"/>
        <v>59.9</v>
      </c>
      <c r="G157" s="29">
        <f t="shared" si="54"/>
        <v>62.8</v>
      </c>
      <c r="H157" s="29">
        <f t="shared" si="54"/>
        <v>62.8</v>
      </c>
      <c r="I157" s="29">
        <f t="shared" si="54"/>
        <v>62.8</v>
      </c>
      <c r="J157" s="29">
        <f t="shared" si="54"/>
        <v>62.8</v>
      </c>
      <c r="K157" s="89">
        <v>38.41</v>
      </c>
      <c r="L157" s="151"/>
      <c r="M157" s="152"/>
      <c r="N157" s="152"/>
      <c r="O157" s="152"/>
      <c r="P157" s="152"/>
      <c r="Q157" s="152"/>
      <c r="R157" s="152"/>
      <c r="S157" s="152"/>
      <c r="T157" s="152"/>
    </row>
    <row r="158" spans="1:20" ht="16.5" thickBot="1">
      <c r="A158" s="127">
        <v>110</v>
      </c>
      <c r="B158" s="11" t="s">
        <v>17</v>
      </c>
      <c r="C158" s="29">
        <f>D158+E158+F158+G158+H158+I158+J158</f>
        <v>416.1</v>
      </c>
      <c r="D158" s="28">
        <f>D159</f>
        <v>48</v>
      </c>
      <c r="E158" s="28">
        <f t="shared" si="54"/>
        <v>57</v>
      </c>
      <c r="F158" s="28">
        <f t="shared" si="54"/>
        <v>59.9</v>
      </c>
      <c r="G158" s="28">
        <f t="shared" si="54"/>
        <v>62.8</v>
      </c>
      <c r="H158" s="28">
        <f t="shared" si="54"/>
        <v>62.8</v>
      </c>
      <c r="I158" s="28">
        <f t="shared" si="54"/>
        <v>62.8</v>
      </c>
      <c r="J158" s="28">
        <f t="shared" si="54"/>
        <v>62.8</v>
      </c>
      <c r="K158" s="89"/>
      <c r="L158" s="151"/>
      <c r="M158" s="152"/>
      <c r="N158" s="152"/>
      <c r="O158" s="152"/>
      <c r="P158" s="152"/>
      <c r="Q158" s="152"/>
      <c r="R158" s="152"/>
      <c r="S158" s="152"/>
      <c r="T158" s="152"/>
    </row>
    <row r="159" spans="1:20" ht="48" thickBot="1">
      <c r="A159" s="127">
        <v>111</v>
      </c>
      <c r="B159" s="11" t="s">
        <v>45</v>
      </c>
      <c r="C159" s="29">
        <f>D159+E159+F159+G159+H159+I159+J159</f>
        <v>416.1</v>
      </c>
      <c r="D159" s="28">
        <f>58-10</f>
        <v>48</v>
      </c>
      <c r="E159" s="28">
        <v>57</v>
      </c>
      <c r="F159" s="28">
        <v>59.9</v>
      </c>
      <c r="G159" s="28">
        <v>62.8</v>
      </c>
      <c r="H159" s="28">
        <f>G159</f>
        <v>62.8</v>
      </c>
      <c r="I159" s="28">
        <f>H159</f>
        <v>62.8</v>
      </c>
      <c r="J159" s="28">
        <f>I159</f>
        <v>62.8</v>
      </c>
      <c r="K159" s="89"/>
      <c r="L159" s="151"/>
      <c r="M159" s="152"/>
      <c r="N159" s="152"/>
      <c r="O159" s="152"/>
      <c r="P159" s="152"/>
      <c r="Q159" s="152"/>
      <c r="R159" s="152"/>
      <c r="S159" s="152"/>
      <c r="T159" s="152"/>
    </row>
    <row r="160" spans="1:20" ht="15.75">
      <c r="A160" s="181">
        <v>112</v>
      </c>
      <c r="B160" s="15" t="s">
        <v>30</v>
      </c>
      <c r="C160" s="187">
        <f>C162+C164</f>
        <v>2602.8</v>
      </c>
      <c r="D160" s="187">
        <f aca="true" t="shared" si="55" ref="D160:J160">D162+D164</f>
        <v>830.3000000000001</v>
      </c>
      <c r="E160" s="187">
        <f t="shared" si="55"/>
        <v>726.6</v>
      </c>
      <c r="F160" s="187">
        <f t="shared" si="55"/>
        <v>1045.9</v>
      </c>
      <c r="G160" s="187">
        <f t="shared" si="55"/>
        <v>0</v>
      </c>
      <c r="H160" s="187">
        <f t="shared" si="55"/>
        <v>0</v>
      </c>
      <c r="I160" s="187">
        <f t="shared" si="55"/>
        <v>0</v>
      </c>
      <c r="J160" s="187">
        <f t="shared" si="55"/>
        <v>0</v>
      </c>
      <c r="K160" s="179">
        <v>44.45</v>
      </c>
      <c r="L160" s="151"/>
      <c r="M160" s="152"/>
      <c r="N160" s="152"/>
      <c r="O160" s="152"/>
      <c r="P160" s="152"/>
      <c r="Q160" s="152"/>
      <c r="R160" s="152"/>
      <c r="S160" s="152"/>
      <c r="T160" s="152"/>
    </row>
    <row r="161" spans="1:20" ht="111" thickBot="1">
      <c r="A161" s="182"/>
      <c r="B161" s="11" t="s">
        <v>52</v>
      </c>
      <c r="C161" s="188"/>
      <c r="D161" s="188"/>
      <c r="E161" s="188"/>
      <c r="F161" s="188"/>
      <c r="G161" s="188"/>
      <c r="H161" s="188"/>
      <c r="I161" s="188"/>
      <c r="J161" s="188"/>
      <c r="K161" s="180"/>
      <c r="L161" s="151"/>
      <c r="M161" s="152"/>
      <c r="N161" s="152"/>
      <c r="O161" s="152"/>
      <c r="P161" s="152"/>
      <c r="Q161" s="152"/>
      <c r="R161" s="152"/>
      <c r="S161" s="152"/>
      <c r="T161" s="152"/>
    </row>
    <row r="162" spans="1:20" ht="16.5" thickBot="1">
      <c r="A162" s="127">
        <v>113</v>
      </c>
      <c r="B162" s="11" t="s">
        <v>16</v>
      </c>
      <c r="C162" s="29">
        <f>D162+E162+F162+G162+H162+I162+J162</f>
        <v>66.6</v>
      </c>
      <c r="D162" s="123">
        <v>66.6</v>
      </c>
      <c r="E162" s="28">
        <v>0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89"/>
      <c r="L162" s="151"/>
      <c r="M162" s="152"/>
      <c r="N162" s="152"/>
      <c r="O162" s="152"/>
      <c r="P162" s="152"/>
      <c r="Q162" s="152"/>
      <c r="R162" s="152"/>
      <c r="S162" s="152"/>
      <c r="T162" s="152"/>
    </row>
    <row r="163" spans="1:20" ht="48" thickBot="1">
      <c r="A163" s="181">
        <v>114</v>
      </c>
      <c r="B163" s="11" t="s">
        <v>45</v>
      </c>
      <c r="C163" s="29">
        <f>D163+E163+F163+G163+H163+I163+J163</f>
        <v>66.6</v>
      </c>
      <c r="D163" s="123">
        <v>66.6</v>
      </c>
      <c r="E163" s="28">
        <v>0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89"/>
      <c r="L163" s="151"/>
      <c r="M163" s="152"/>
      <c r="N163" s="152"/>
      <c r="O163" s="152"/>
      <c r="P163" s="152"/>
      <c r="Q163" s="152"/>
      <c r="R163" s="152"/>
      <c r="S163" s="152"/>
      <c r="T163" s="152"/>
    </row>
    <row r="164" spans="1:20" ht="16.5" thickBot="1">
      <c r="A164" s="200"/>
      <c r="B164" s="11" t="s">
        <v>17</v>
      </c>
      <c r="C164" s="29">
        <f>D164+E164+F164+G164+H164+I164+J164</f>
        <v>2536.2000000000003</v>
      </c>
      <c r="D164" s="123">
        <f>D165</f>
        <v>763.7</v>
      </c>
      <c r="E164" s="28">
        <f aca="true" t="shared" si="56" ref="E164:J164">E165</f>
        <v>726.6</v>
      </c>
      <c r="F164" s="28">
        <f t="shared" si="56"/>
        <v>1045.9</v>
      </c>
      <c r="G164" s="28">
        <f t="shared" si="56"/>
        <v>0</v>
      </c>
      <c r="H164" s="28">
        <f t="shared" si="56"/>
        <v>0</v>
      </c>
      <c r="I164" s="28">
        <f t="shared" si="56"/>
        <v>0</v>
      </c>
      <c r="J164" s="28">
        <f t="shared" si="56"/>
        <v>0</v>
      </c>
      <c r="K164" s="89"/>
      <c r="L164" s="151"/>
      <c r="M164" s="152"/>
      <c r="N164" s="152"/>
      <c r="O164" s="152"/>
      <c r="P164" s="152"/>
      <c r="Q164" s="152"/>
      <c r="R164" s="152"/>
      <c r="S164" s="152"/>
      <c r="T164" s="152"/>
    </row>
    <row r="165" spans="1:20" ht="48" thickBot="1">
      <c r="A165" s="127">
        <v>115</v>
      </c>
      <c r="B165" s="11" t="s">
        <v>45</v>
      </c>
      <c r="C165" s="29">
        <f>D165+E165+F165+G165+H165+I165+J165</f>
        <v>2536.2000000000003</v>
      </c>
      <c r="D165" s="123">
        <f>941+44.4-221.7</f>
        <v>763.7</v>
      </c>
      <c r="E165" s="28">
        <v>726.6</v>
      </c>
      <c r="F165" s="28">
        <v>1045.9</v>
      </c>
      <c r="G165" s="28">
        <v>0</v>
      </c>
      <c r="H165" s="28">
        <v>0</v>
      </c>
      <c r="I165" s="28">
        <v>0</v>
      </c>
      <c r="J165" s="28">
        <v>0</v>
      </c>
      <c r="K165" s="91"/>
      <c r="L165" s="151"/>
      <c r="M165" s="152"/>
      <c r="N165" s="152"/>
      <c r="O165" s="152"/>
      <c r="P165" s="152"/>
      <c r="Q165" s="152"/>
      <c r="R165" s="152"/>
      <c r="S165" s="152"/>
      <c r="T165" s="152"/>
    </row>
    <row r="166" spans="1:20" ht="111" thickBot="1">
      <c r="A166" s="127">
        <v>116</v>
      </c>
      <c r="B166" s="11" t="s">
        <v>66</v>
      </c>
      <c r="C166" s="29">
        <f>C167+C169</f>
        <v>47.7</v>
      </c>
      <c r="D166" s="29">
        <f aca="true" t="shared" si="57" ref="D166:J166">D167+D169</f>
        <v>47.7</v>
      </c>
      <c r="E166" s="29">
        <f t="shared" si="57"/>
        <v>0</v>
      </c>
      <c r="F166" s="29">
        <f t="shared" si="57"/>
        <v>0</v>
      </c>
      <c r="G166" s="29">
        <f t="shared" si="57"/>
        <v>0</v>
      </c>
      <c r="H166" s="29">
        <f t="shared" si="57"/>
        <v>0</v>
      </c>
      <c r="I166" s="29">
        <f t="shared" si="57"/>
        <v>0</v>
      </c>
      <c r="J166" s="29">
        <f t="shared" si="57"/>
        <v>0</v>
      </c>
      <c r="K166" s="89">
        <v>46.47</v>
      </c>
      <c r="L166" s="151"/>
      <c r="M166" s="152"/>
      <c r="N166" s="152"/>
      <c r="O166" s="152"/>
      <c r="P166" s="152"/>
      <c r="Q166" s="152"/>
      <c r="R166" s="152"/>
      <c r="S166" s="152"/>
      <c r="T166" s="152"/>
    </row>
    <row r="167" spans="1:20" ht="16.5" thickBot="1">
      <c r="A167" s="127">
        <v>117</v>
      </c>
      <c r="B167" s="11" t="s">
        <v>16</v>
      </c>
      <c r="C167" s="29">
        <f>D167+E167+F167+G167+H167+I167+J167</f>
        <v>0</v>
      </c>
      <c r="D167" s="28">
        <f>D168</f>
        <v>0</v>
      </c>
      <c r="E167" s="28">
        <f aca="true" t="shared" si="58" ref="E167:J167">E168</f>
        <v>0</v>
      </c>
      <c r="F167" s="28">
        <f t="shared" si="58"/>
        <v>0</v>
      </c>
      <c r="G167" s="28">
        <f t="shared" si="58"/>
        <v>0</v>
      </c>
      <c r="H167" s="28">
        <f t="shared" si="58"/>
        <v>0</v>
      </c>
      <c r="I167" s="28">
        <f t="shared" si="58"/>
        <v>0</v>
      </c>
      <c r="J167" s="28">
        <f t="shared" si="58"/>
        <v>0</v>
      </c>
      <c r="K167" s="89"/>
      <c r="L167" s="151"/>
      <c r="M167" s="152"/>
      <c r="N167" s="152"/>
      <c r="O167" s="152"/>
      <c r="P167" s="152"/>
      <c r="Q167" s="152"/>
      <c r="R167" s="152"/>
      <c r="S167" s="152"/>
      <c r="T167" s="152"/>
    </row>
    <row r="168" spans="1:20" ht="48" thickBot="1">
      <c r="A168" s="127">
        <v>118</v>
      </c>
      <c r="B168" s="11" t="s">
        <v>45</v>
      </c>
      <c r="C168" s="29">
        <f>D168+E168+F168+G168+H168+I168+J168</f>
        <v>0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89"/>
      <c r="L168" s="151"/>
      <c r="M168" s="152"/>
      <c r="N168" s="152"/>
      <c r="O168" s="152"/>
      <c r="P168" s="152"/>
      <c r="Q168" s="152"/>
      <c r="R168" s="152"/>
      <c r="S168" s="152"/>
      <c r="T168" s="152"/>
    </row>
    <row r="169" spans="1:20" ht="16.5" thickBot="1">
      <c r="A169" s="127">
        <v>119</v>
      </c>
      <c r="B169" s="11" t="s">
        <v>17</v>
      </c>
      <c r="C169" s="29">
        <f>D169+E169+F169+G169+H169+I169+J169</f>
        <v>47.7</v>
      </c>
      <c r="D169" s="28">
        <f>D170</f>
        <v>47.7</v>
      </c>
      <c r="E169" s="28">
        <f aca="true" t="shared" si="59" ref="E169:J169">E170</f>
        <v>0</v>
      </c>
      <c r="F169" s="28">
        <f t="shared" si="59"/>
        <v>0</v>
      </c>
      <c r="G169" s="28">
        <f t="shared" si="59"/>
        <v>0</v>
      </c>
      <c r="H169" s="28">
        <f t="shared" si="59"/>
        <v>0</v>
      </c>
      <c r="I169" s="28">
        <f t="shared" si="59"/>
        <v>0</v>
      </c>
      <c r="J169" s="28">
        <f t="shared" si="59"/>
        <v>0</v>
      </c>
      <c r="K169" s="89"/>
      <c r="L169" s="151"/>
      <c r="M169" s="152"/>
      <c r="N169" s="152"/>
      <c r="O169" s="152"/>
      <c r="P169" s="152"/>
      <c r="Q169" s="152"/>
      <c r="R169" s="152"/>
      <c r="S169" s="152"/>
      <c r="T169" s="152"/>
    </row>
    <row r="170" spans="1:20" ht="48" thickBot="1">
      <c r="A170" s="127">
        <v>120</v>
      </c>
      <c r="B170" s="11" t="s">
        <v>45</v>
      </c>
      <c r="C170" s="29">
        <f>D170+E170+F170+G170+H170+I170+J170</f>
        <v>47.7</v>
      </c>
      <c r="D170" s="28">
        <v>47.7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89"/>
      <c r="L170" s="151"/>
      <c r="M170" s="152"/>
      <c r="N170" s="152"/>
      <c r="O170" s="152"/>
      <c r="P170" s="152"/>
      <c r="Q170" s="152"/>
      <c r="R170" s="152"/>
      <c r="S170" s="152"/>
      <c r="T170" s="152"/>
    </row>
    <row r="171" spans="1:20" ht="47.25" customHeight="1" thickBot="1">
      <c r="A171" s="127">
        <v>121</v>
      </c>
      <c r="B171" s="201" t="s">
        <v>57</v>
      </c>
      <c r="C171" s="202"/>
      <c r="D171" s="202"/>
      <c r="E171" s="202"/>
      <c r="F171" s="202"/>
      <c r="G171" s="202"/>
      <c r="H171" s="202"/>
      <c r="I171" s="202"/>
      <c r="J171" s="202"/>
      <c r="K171" s="203"/>
      <c r="L171" s="151"/>
      <c r="M171" s="152"/>
      <c r="N171" s="152"/>
      <c r="O171" s="152"/>
      <c r="P171" s="152"/>
      <c r="Q171" s="152"/>
      <c r="R171" s="152"/>
      <c r="S171" s="152"/>
      <c r="T171" s="152"/>
    </row>
    <row r="172" spans="1:21" ht="48" thickBot="1">
      <c r="A172" s="127">
        <v>122</v>
      </c>
      <c r="B172" s="11" t="s">
        <v>21</v>
      </c>
      <c r="C172" s="22">
        <f>C173+C175</f>
        <v>44688.6</v>
      </c>
      <c r="D172" s="22">
        <f>D173+D175</f>
        <v>7905.2</v>
      </c>
      <c r="E172" s="22">
        <f aca="true" t="shared" si="60" ref="E172:J172">E173+E175</f>
        <v>6685</v>
      </c>
      <c r="F172" s="22">
        <f t="shared" si="60"/>
        <v>6381.5</v>
      </c>
      <c r="G172" s="22">
        <f t="shared" si="60"/>
        <v>6476.299999999999</v>
      </c>
      <c r="H172" s="22">
        <f t="shared" si="60"/>
        <v>6476.299999999999</v>
      </c>
      <c r="I172" s="22">
        <f t="shared" si="60"/>
        <v>6476.299999999999</v>
      </c>
      <c r="J172" s="22">
        <f t="shared" si="60"/>
        <v>6476.299999999999</v>
      </c>
      <c r="K172" s="89"/>
      <c r="L172" s="235">
        <f>L186</f>
        <v>278700</v>
      </c>
      <c r="M172" s="236"/>
      <c r="N172" s="236"/>
      <c r="O172" s="236"/>
      <c r="P172" s="236"/>
      <c r="Q172" s="236"/>
      <c r="R172" s="236"/>
      <c r="S172" s="236"/>
      <c r="T172" s="236"/>
      <c r="U172">
        <v>278.7</v>
      </c>
    </row>
    <row r="173" spans="1:20" ht="16.5" thickBot="1">
      <c r="A173" s="127">
        <v>123</v>
      </c>
      <c r="B173" s="11" t="s">
        <v>16</v>
      </c>
      <c r="C173" s="22">
        <f>C187</f>
        <v>31109.100000000002</v>
      </c>
      <c r="D173" s="23">
        <f>D187+D196+D201</f>
        <v>5446</v>
      </c>
      <c r="E173" s="23">
        <f aca="true" t="shared" si="61" ref="D173:J174">E187</f>
        <v>4484.7</v>
      </c>
      <c r="F173" s="23">
        <f t="shared" si="61"/>
        <v>4484.7</v>
      </c>
      <c r="G173" s="23">
        <f t="shared" si="61"/>
        <v>4484.7</v>
      </c>
      <c r="H173" s="23">
        <f t="shared" si="61"/>
        <v>4484.7</v>
      </c>
      <c r="I173" s="23">
        <f t="shared" si="61"/>
        <v>4484.7</v>
      </c>
      <c r="J173" s="23">
        <f t="shared" si="61"/>
        <v>4484.7</v>
      </c>
      <c r="K173" s="89"/>
      <c r="L173" s="235">
        <f>L187</f>
        <v>-200000</v>
      </c>
      <c r="M173" s="236"/>
      <c r="N173" s="236"/>
      <c r="O173" s="236"/>
      <c r="P173" s="236"/>
      <c r="Q173" s="236"/>
      <c r="R173" s="236"/>
      <c r="S173" s="236"/>
      <c r="T173" s="236"/>
    </row>
    <row r="174" spans="1:20" ht="48" thickBot="1">
      <c r="A174" s="127">
        <v>124</v>
      </c>
      <c r="B174" s="11" t="s">
        <v>45</v>
      </c>
      <c r="C174" s="22">
        <f>C188</f>
        <v>20205.500000000004</v>
      </c>
      <c r="D174" s="23">
        <f t="shared" si="61"/>
        <v>2879.3</v>
      </c>
      <c r="E174" s="23">
        <f t="shared" si="61"/>
        <v>2887.7</v>
      </c>
      <c r="F174" s="23">
        <f t="shared" si="61"/>
        <v>2887.7</v>
      </c>
      <c r="G174" s="23">
        <f t="shared" si="61"/>
        <v>2887.7</v>
      </c>
      <c r="H174" s="23">
        <f t="shared" si="61"/>
        <v>2887.7</v>
      </c>
      <c r="I174" s="23">
        <f t="shared" si="61"/>
        <v>2887.7</v>
      </c>
      <c r="J174" s="23">
        <f t="shared" si="61"/>
        <v>2887.7</v>
      </c>
      <c r="K174" s="89"/>
      <c r="L174" s="235">
        <f>L188</f>
        <v>200000</v>
      </c>
      <c r="M174" s="236"/>
      <c r="N174" s="236"/>
      <c r="O174" s="236"/>
      <c r="P174" s="236"/>
      <c r="Q174" s="236"/>
      <c r="R174" s="236"/>
      <c r="S174" s="236"/>
      <c r="T174" s="236"/>
    </row>
    <row r="175" spans="1:20" ht="16.5" thickBot="1">
      <c r="A175" s="127">
        <v>125</v>
      </c>
      <c r="B175" s="11" t="s">
        <v>17</v>
      </c>
      <c r="C175" s="22">
        <f>C189+C193</f>
        <v>13579.499999999998</v>
      </c>
      <c r="D175" s="125">
        <f>D189+D193+D198+D203</f>
        <v>2459.2</v>
      </c>
      <c r="E175" s="125">
        <f>E189+E193+E198+E200</f>
        <v>2200.3</v>
      </c>
      <c r="F175" s="125">
        <f>F189+F193+F198</f>
        <v>1896.8</v>
      </c>
      <c r="G175" s="125">
        <f>G189+G193+G198</f>
        <v>1991.6</v>
      </c>
      <c r="H175" s="125">
        <f>H189+H193+H198</f>
        <v>1991.6</v>
      </c>
      <c r="I175" s="125">
        <f>I189+I193+I198</f>
        <v>1991.6</v>
      </c>
      <c r="J175" s="125">
        <f>J189+J193+J198</f>
        <v>1991.6</v>
      </c>
      <c r="K175" s="89"/>
      <c r="L175" s="235">
        <f>L189</f>
        <v>-82313.35</v>
      </c>
      <c r="M175" s="236"/>
      <c r="N175" s="236"/>
      <c r="O175" s="236"/>
      <c r="P175" s="236"/>
      <c r="Q175" s="236"/>
      <c r="R175" s="236"/>
      <c r="S175" s="236"/>
      <c r="T175" s="236"/>
    </row>
    <row r="176" spans="1:20" ht="48" thickBot="1">
      <c r="A176" s="127">
        <v>126</v>
      </c>
      <c r="B176" s="11" t="s">
        <v>45</v>
      </c>
      <c r="C176" s="22">
        <f>C190+C194</f>
        <v>10943.7</v>
      </c>
      <c r="D176" s="125">
        <f aca="true" t="shared" si="62" ref="D176:J176">D190+D194</f>
        <v>1695.8999999999999</v>
      </c>
      <c r="E176" s="125">
        <f t="shared" si="62"/>
        <v>1685.1</v>
      </c>
      <c r="F176" s="125">
        <f t="shared" si="62"/>
        <v>1454.3</v>
      </c>
      <c r="G176" s="125">
        <f t="shared" si="62"/>
        <v>1527.1</v>
      </c>
      <c r="H176" s="125">
        <f t="shared" si="62"/>
        <v>1527.1</v>
      </c>
      <c r="I176" s="125">
        <f t="shared" si="62"/>
        <v>1527.1</v>
      </c>
      <c r="J176" s="125">
        <f t="shared" si="62"/>
        <v>1527.1</v>
      </c>
      <c r="K176" s="89"/>
      <c r="L176" s="235">
        <f>L190</f>
        <v>361013.35</v>
      </c>
      <c r="M176" s="236"/>
      <c r="N176" s="236"/>
      <c r="O176" s="236"/>
      <c r="P176" s="236"/>
      <c r="Q176" s="236"/>
      <c r="R176" s="236"/>
      <c r="S176" s="236"/>
      <c r="T176" s="236"/>
    </row>
    <row r="177" spans="1:20" ht="16.5" customHeight="1" hidden="1" thickBot="1">
      <c r="A177" s="127"/>
      <c r="B177" s="11" t="s">
        <v>18</v>
      </c>
      <c r="C177" s="23"/>
      <c r="D177" s="23"/>
      <c r="E177" s="23"/>
      <c r="F177" s="23"/>
      <c r="G177" s="23"/>
      <c r="H177" s="23"/>
      <c r="I177" s="23"/>
      <c r="J177" s="23"/>
      <c r="K177" s="89"/>
      <c r="L177" s="151"/>
      <c r="M177" s="152"/>
      <c r="N177" s="152"/>
      <c r="O177" s="152"/>
      <c r="P177" s="152"/>
      <c r="Q177" s="152"/>
      <c r="R177" s="152"/>
      <c r="S177" s="152"/>
      <c r="T177" s="152"/>
    </row>
    <row r="178" spans="1:20" ht="16.5" customHeight="1" hidden="1" thickBot="1">
      <c r="A178" s="127"/>
      <c r="B178" s="11" t="s">
        <v>17</v>
      </c>
      <c r="C178" s="23"/>
      <c r="D178" s="23"/>
      <c r="E178" s="23"/>
      <c r="F178" s="23"/>
      <c r="G178" s="23"/>
      <c r="H178" s="23"/>
      <c r="I178" s="23"/>
      <c r="J178" s="23"/>
      <c r="K178" s="89"/>
      <c r="L178" s="151"/>
      <c r="M178" s="152"/>
      <c r="N178" s="152"/>
      <c r="O178" s="152"/>
      <c r="P178" s="152"/>
      <c r="Q178" s="152"/>
      <c r="R178" s="152"/>
      <c r="S178" s="152"/>
      <c r="T178" s="152"/>
    </row>
    <row r="179" spans="1:20" ht="32.25" customHeight="1" hidden="1" thickBot="1">
      <c r="A179" s="127"/>
      <c r="B179" s="11" t="s">
        <v>19</v>
      </c>
      <c r="C179" s="23"/>
      <c r="D179" s="23"/>
      <c r="E179" s="23"/>
      <c r="F179" s="23"/>
      <c r="G179" s="23"/>
      <c r="H179" s="23"/>
      <c r="I179" s="23"/>
      <c r="J179" s="23"/>
      <c r="K179" s="89"/>
      <c r="L179" s="151"/>
      <c r="M179" s="152"/>
      <c r="N179" s="152"/>
      <c r="O179" s="152"/>
      <c r="P179" s="152"/>
      <c r="Q179" s="152"/>
      <c r="R179" s="152"/>
      <c r="S179" s="152"/>
      <c r="T179" s="152"/>
    </row>
    <row r="180" spans="1:20" ht="15.75" customHeight="1" hidden="1">
      <c r="A180" s="181"/>
      <c r="B180" s="15" t="s">
        <v>31</v>
      </c>
      <c r="C180" s="189"/>
      <c r="D180" s="189"/>
      <c r="E180" s="189"/>
      <c r="F180" s="189"/>
      <c r="G180" s="189"/>
      <c r="H180" s="189"/>
      <c r="I180" s="189"/>
      <c r="J180" s="189"/>
      <c r="K180" s="179"/>
      <c r="L180" s="151"/>
      <c r="M180" s="152"/>
      <c r="N180" s="152"/>
      <c r="O180" s="152"/>
      <c r="P180" s="152"/>
      <c r="Q180" s="152"/>
      <c r="R180" s="152"/>
      <c r="S180" s="152"/>
      <c r="T180" s="152"/>
    </row>
    <row r="181" spans="1:20" ht="79.5" customHeight="1" hidden="1" thickBot="1">
      <c r="A181" s="182"/>
      <c r="B181" s="24" t="s">
        <v>32</v>
      </c>
      <c r="C181" s="190"/>
      <c r="D181" s="190"/>
      <c r="E181" s="190"/>
      <c r="F181" s="190"/>
      <c r="G181" s="190"/>
      <c r="H181" s="190"/>
      <c r="I181" s="190"/>
      <c r="J181" s="190"/>
      <c r="K181" s="180"/>
      <c r="L181" s="151"/>
      <c r="M181" s="152"/>
      <c r="N181" s="152"/>
      <c r="O181" s="152"/>
      <c r="P181" s="152"/>
      <c r="Q181" s="152"/>
      <c r="R181" s="152"/>
      <c r="S181" s="152"/>
      <c r="T181" s="152"/>
    </row>
    <row r="182" spans="1:20" ht="16.5" customHeight="1" hidden="1" thickBot="1">
      <c r="A182" s="127"/>
      <c r="B182" s="11" t="s">
        <v>16</v>
      </c>
      <c r="C182" s="23"/>
      <c r="D182" s="23"/>
      <c r="E182" s="23"/>
      <c r="F182" s="23"/>
      <c r="G182" s="23"/>
      <c r="H182" s="23"/>
      <c r="I182" s="23"/>
      <c r="J182" s="23"/>
      <c r="K182" s="89"/>
      <c r="L182" s="151"/>
      <c r="M182" s="152"/>
      <c r="N182" s="152"/>
      <c r="O182" s="152"/>
      <c r="P182" s="152"/>
      <c r="Q182" s="152"/>
      <c r="R182" s="152"/>
      <c r="S182" s="152"/>
      <c r="T182" s="152"/>
    </row>
    <row r="183" spans="1:20" ht="48" customHeight="1" hidden="1" thickBot="1">
      <c r="A183" s="127"/>
      <c r="B183" s="11" t="s">
        <v>45</v>
      </c>
      <c r="C183" s="23"/>
      <c r="D183" s="23"/>
      <c r="E183" s="23"/>
      <c r="F183" s="23"/>
      <c r="G183" s="23"/>
      <c r="H183" s="23"/>
      <c r="I183" s="23"/>
      <c r="J183" s="23"/>
      <c r="K183" s="89"/>
      <c r="L183" s="151"/>
      <c r="M183" s="152"/>
      <c r="N183" s="152"/>
      <c r="O183" s="152"/>
      <c r="P183" s="152"/>
      <c r="Q183" s="152"/>
      <c r="R183" s="152"/>
      <c r="S183" s="152"/>
      <c r="T183" s="152"/>
    </row>
    <row r="184" spans="1:20" ht="16.5" customHeight="1" hidden="1" thickBot="1">
      <c r="A184" s="127"/>
      <c r="B184" s="11" t="s">
        <v>17</v>
      </c>
      <c r="C184" s="23"/>
      <c r="D184" s="23"/>
      <c r="E184" s="23"/>
      <c r="F184" s="23"/>
      <c r="G184" s="23"/>
      <c r="H184" s="23"/>
      <c r="I184" s="23"/>
      <c r="J184" s="23"/>
      <c r="K184" s="89"/>
      <c r="L184" s="151"/>
      <c r="M184" s="152"/>
      <c r="N184" s="152"/>
      <c r="O184" s="152"/>
      <c r="P184" s="152"/>
      <c r="Q184" s="152"/>
      <c r="R184" s="152"/>
      <c r="S184" s="152"/>
      <c r="T184" s="152"/>
    </row>
    <row r="185" spans="1:20" ht="48" customHeight="1" hidden="1" thickBot="1">
      <c r="A185" s="127"/>
      <c r="B185" s="11" t="s">
        <v>45</v>
      </c>
      <c r="C185" s="23"/>
      <c r="D185" s="23"/>
      <c r="E185" s="23"/>
      <c r="F185" s="23"/>
      <c r="G185" s="23"/>
      <c r="H185" s="23"/>
      <c r="I185" s="23"/>
      <c r="J185" s="23"/>
      <c r="K185" s="89"/>
      <c r="L185" s="151"/>
      <c r="M185" s="152"/>
      <c r="N185" s="152"/>
      <c r="O185" s="152"/>
      <c r="P185" s="152"/>
      <c r="Q185" s="152"/>
      <c r="R185" s="152"/>
      <c r="S185" s="152"/>
      <c r="T185" s="152"/>
    </row>
    <row r="186" spans="1:20" ht="63.75" thickBot="1">
      <c r="A186" s="127">
        <v>127</v>
      </c>
      <c r="B186" s="11" t="s">
        <v>56</v>
      </c>
      <c r="C186" s="22">
        <f>C187+C189</f>
        <v>44688.6</v>
      </c>
      <c r="D186" s="22">
        <f aca="true" t="shared" si="63" ref="D186:J186">D187+D189</f>
        <v>6149.5</v>
      </c>
      <c r="E186" s="22">
        <f t="shared" si="63"/>
        <v>6538.7</v>
      </c>
      <c r="F186" s="22">
        <f t="shared" si="63"/>
        <v>6326.4</v>
      </c>
      <c r="G186" s="22">
        <f t="shared" si="63"/>
        <v>6418.5</v>
      </c>
      <c r="H186" s="22">
        <f t="shared" si="63"/>
        <v>6418.5</v>
      </c>
      <c r="I186" s="22">
        <f t="shared" si="63"/>
        <v>6418.5</v>
      </c>
      <c r="J186" s="22">
        <f t="shared" si="63"/>
        <v>6418.5</v>
      </c>
      <c r="K186" s="89">
        <v>50.51</v>
      </c>
      <c r="L186" s="237">
        <f>L187+L188+L189+L190</f>
        <v>278700</v>
      </c>
      <c r="M186" s="238"/>
      <c r="N186" s="238"/>
      <c r="O186" s="238"/>
      <c r="P186" s="238"/>
      <c r="Q186" s="238"/>
      <c r="R186" s="238"/>
      <c r="S186" s="238"/>
      <c r="T186" s="238"/>
    </row>
    <row r="187" spans="1:21" ht="16.5" thickBot="1">
      <c r="A187" s="127">
        <v>128</v>
      </c>
      <c r="B187" s="11" t="s">
        <v>16</v>
      </c>
      <c r="C187" s="22">
        <f>D187+E187+F187+G187+H187+I187+J187</f>
        <v>31109.100000000002</v>
      </c>
      <c r="D187" s="23">
        <f>U187+U188+4200.9</f>
        <v>4200.9</v>
      </c>
      <c r="E187" s="23">
        <v>4484.7</v>
      </c>
      <c r="F187" s="23">
        <v>4484.7</v>
      </c>
      <c r="G187" s="23">
        <v>4484.7</v>
      </c>
      <c r="H187" s="23">
        <f aca="true" t="shared" si="64" ref="H187:J190">G187</f>
        <v>4484.7</v>
      </c>
      <c r="I187" s="23">
        <f t="shared" si="64"/>
        <v>4484.7</v>
      </c>
      <c r="J187" s="23">
        <f t="shared" si="64"/>
        <v>4484.7</v>
      </c>
      <c r="K187" s="89"/>
      <c r="L187" s="235">
        <f>-200000</f>
        <v>-200000</v>
      </c>
      <c r="M187" s="236"/>
      <c r="N187" s="236"/>
      <c r="O187" s="236"/>
      <c r="P187" s="236"/>
      <c r="Q187" s="236"/>
      <c r="R187" s="236"/>
      <c r="S187" s="236"/>
      <c r="T187" s="236"/>
      <c r="U187">
        <v>-200</v>
      </c>
    </row>
    <row r="188" spans="1:21" ht="53.25" customHeight="1" thickBot="1">
      <c r="A188" s="127">
        <v>129</v>
      </c>
      <c r="B188" s="11" t="s">
        <v>45</v>
      </c>
      <c r="C188" s="22">
        <f>D188+E188+F188+G188+H188+I188+J188</f>
        <v>20205.500000000004</v>
      </c>
      <c r="D188" s="23">
        <f>2679.3+U188</f>
        <v>2879.3</v>
      </c>
      <c r="E188" s="23">
        <v>2887.7</v>
      </c>
      <c r="F188" s="23">
        <v>2887.7</v>
      </c>
      <c r="G188" s="23">
        <f>F188</f>
        <v>2887.7</v>
      </c>
      <c r="H188" s="23">
        <f t="shared" si="64"/>
        <v>2887.7</v>
      </c>
      <c r="I188" s="23">
        <f t="shared" si="64"/>
        <v>2887.7</v>
      </c>
      <c r="J188" s="23">
        <f t="shared" si="64"/>
        <v>2887.7</v>
      </c>
      <c r="K188" s="89"/>
      <c r="L188" s="235">
        <f>200000</f>
        <v>200000</v>
      </c>
      <c r="M188" s="236"/>
      <c r="N188" s="236"/>
      <c r="O188" s="236"/>
      <c r="P188" s="236"/>
      <c r="Q188" s="236"/>
      <c r="R188" s="236"/>
      <c r="S188" s="236"/>
      <c r="T188" s="236"/>
      <c r="U188">
        <v>200</v>
      </c>
    </row>
    <row r="189" spans="1:21" ht="16.5" thickBot="1">
      <c r="A189" s="127">
        <v>130</v>
      </c>
      <c r="B189" s="11" t="s">
        <v>25</v>
      </c>
      <c r="C189" s="22">
        <f>D189+E189+F189+G189+H189+I189+J189</f>
        <v>13579.499999999998</v>
      </c>
      <c r="D189" s="23">
        <f>1590.6+U189+U190+79.8-0.5</f>
        <v>1948.6</v>
      </c>
      <c r="E189" s="23">
        <v>2054</v>
      </c>
      <c r="F189" s="23">
        <v>1841.7</v>
      </c>
      <c r="G189" s="23">
        <v>1933.8</v>
      </c>
      <c r="H189" s="23">
        <f t="shared" si="64"/>
        <v>1933.8</v>
      </c>
      <c r="I189" s="23">
        <f t="shared" si="64"/>
        <v>1933.8</v>
      </c>
      <c r="J189" s="23">
        <f t="shared" si="64"/>
        <v>1933.8</v>
      </c>
      <c r="K189" s="89"/>
      <c r="L189" s="235">
        <f>-82313.35</f>
        <v>-82313.35</v>
      </c>
      <c r="M189" s="236"/>
      <c r="N189" s="236"/>
      <c r="O189" s="236"/>
      <c r="P189" s="236"/>
      <c r="Q189" s="236"/>
      <c r="R189" s="236"/>
      <c r="S189" s="236"/>
      <c r="T189" s="236"/>
      <c r="U189">
        <v>-82.3</v>
      </c>
    </row>
    <row r="190" spans="1:21" ht="53.25" customHeight="1" thickBot="1">
      <c r="A190" s="127">
        <v>131</v>
      </c>
      <c r="B190" s="11" t="s">
        <v>45</v>
      </c>
      <c r="C190" s="22">
        <f>D190+E190+F190+G190+H190+I190+J190</f>
        <v>10943.7</v>
      </c>
      <c r="D190" s="23">
        <f>1319.6+U190+15.3</f>
        <v>1695.8999999999999</v>
      </c>
      <c r="E190" s="23">
        <v>1685.1</v>
      </c>
      <c r="F190" s="23">
        <v>1454.3</v>
      </c>
      <c r="G190" s="23">
        <v>1527.1</v>
      </c>
      <c r="H190" s="23">
        <f t="shared" si="64"/>
        <v>1527.1</v>
      </c>
      <c r="I190" s="23">
        <f t="shared" si="64"/>
        <v>1527.1</v>
      </c>
      <c r="J190" s="23">
        <f t="shared" si="64"/>
        <v>1527.1</v>
      </c>
      <c r="K190" s="89"/>
      <c r="L190" s="235">
        <f>14296+68017.35+278700</f>
        <v>361013.35</v>
      </c>
      <c r="M190" s="236"/>
      <c r="N190" s="236"/>
      <c r="O190" s="236"/>
      <c r="P190" s="236"/>
      <c r="Q190" s="236"/>
      <c r="R190" s="236"/>
      <c r="S190" s="236"/>
      <c r="T190" s="236"/>
      <c r="U190">
        <v>361</v>
      </c>
    </row>
    <row r="191" spans="1:20" ht="15.75">
      <c r="A191" s="181">
        <v>132</v>
      </c>
      <c r="B191" s="15" t="s">
        <v>29</v>
      </c>
      <c r="C191" s="189">
        <v>0</v>
      </c>
      <c r="D191" s="189">
        <v>0</v>
      </c>
      <c r="E191" s="189">
        <v>0</v>
      </c>
      <c r="F191" s="189">
        <v>0</v>
      </c>
      <c r="G191" s="189">
        <v>0</v>
      </c>
      <c r="H191" s="189">
        <v>0</v>
      </c>
      <c r="I191" s="189">
        <v>0</v>
      </c>
      <c r="J191" s="189">
        <v>0</v>
      </c>
      <c r="K191" s="179">
        <v>50.51</v>
      </c>
      <c r="L191" s="151"/>
      <c r="M191" s="152"/>
      <c r="N191" s="152"/>
      <c r="O191" s="152"/>
      <c r="P191" s="152"/>
      <c r="Q191" s="152"/>
      <c r="R191" s="152"/>
      <c r="S191" s="152"/>
      <c r="T191" s="152"/>
    </row>
    <row r="192" spans="1:20" ht="63.75" thickBot="1">
      <c r="A192" s="182"/>
      <c r="B192" s="11" t="s">
        <v>33</v>
      </c>
      <c r="C192" s="190"/>
      <c r="D192" s="190"/>
      <c r="E192" s="190"/>
      <c r="F192" s="190"/>
      <c r="G192" s="190"/>
      <c r="H192" s="190"/>
      <c r="I192" s="190"/>
      <c r="J192" s="190"/>
      <c r="K192" s="184"/>
      <c r="L192" s="151"/>
      <c r="M192" s="152"/>
      <c r="N192" s="152"/>
      <c r="O192" s="152"/>
      <c r="P192" s="152"/>
      <c r="Q192" s="152"/>
      <c r="R192" s="152"/>
      <c r="S192" s="152"/>
      <c r="T192" s="152"/>
    </row>
    <row r="193" spans="1:20" ht="16.5" thickBot="1">
      <c r="A193" s="127">
        <v>133</v>
      </c>
      <c r="B193" s="11" t="s">
        <v>17</v>
      </c>
      <c r="C193" s="23">
        <v>0</v>
      </c>
      <c r="D193" s="23">
        <v>0</v>
      </c>
      <c r="E193" s="23">
        <v>0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89"/>
      <c r="L193" s="151"/>
      <c r="M193" s="152"/>
      <c r="N193" s="152"/>
      <c r="O193" s="152"/>
      <c r="P193" s="152"/>
      <c r="Q193" s="152"/>
      <c r="R193" s="152"/>
      <c r="S193" s="152"/>
      <c r="T193" s="152"/>
    </row>
    <row r="194" spans="1:20" ht="48" thickBot="1">
      <c r="A194" s="127">
        <v>134</v>
      </c>
      <c r="B194" s="11" t="s">
        <v>45</v>
      </c>
      <c r="C194" s="23">
        <v>0</v>
      </c>
      <c r="D194" s="23">
        <v>0</v>
      </c>
      <c r="E194" s="23">
        <v>0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89"/>
      <c r="L194" s="151"/>
      <c r="M194" s="152"/>
      <c r="N194" s="152"/>
      <c r="O194" s="152"/>
      <c r="P194" s="152"/>
      <c r="Q194" s="152"/>
      <c r="R194" s="152"/>
      <c r="S194" s="152"/>
      <c r="T194" s="152"/>
    </row>
    <row r="195" spans="1:20" ht="57.75" customHeight="1" thickBot="1">
      <c r="A195" s="127">
        <v>135</v>
      </c>
      <c r="B195" s="11" t="s">
        <v>67</v>
      </c>
      <c r="C195" s="19">
        <f>C196+C198</f>
        <v>374.3</v>
      </c>
      <c r="D195" s="19">
        <f aca="true" t="shared" si="65" ref="D195:J195">D196+D198</f>
        <v>36</v>
      </c>
      <c r="E195" s="19">
        <f t="shared" si="65"/>
        <v>52</v>
      </c>
      <c r="F195" s="19">
        <f t="shared" si="65"/>
        <v>55.1</v>
      </c>
      <c r="G195" s="19">
        <f t="shared" si="65"/>
        <v>57.8</v>
      </c>
      <c r="H195" s="19">
        <f t="shared" si="65"/>
        <v>57.8</v>
      </c>
      <c r="I195" s="19">
        <f t="shared" si="65"/>
        <v>57.8</v>
      </c>
      <c r="J195" s="19">
        <f t="shared" si="65"/>
        <v>57.8</v>
      </c>
      <c r="K195" s="179">
        <v>50.51</v>
      </c>
      <c r="L195" s="151"/>
      <c r="M195" s="152"/>
      <c r="N195" s="152"/>
      <c r="O195" s="152"/>
      <c r="P195" s="152"/>
      <c r="Q195" s="152"/>
      <c r="R195" s="152"/>
      <c r="S195" s="152"/>
      <c r="T195" s="152"/>
    </row>
    <row r="196" spans="1:20" ht="16.5" thickBot="1">
      <c r="A196" s="127">
        <v>136</v>
      </c>
      <c r="B196" s="11" t="s">
        <v>16</v>
      </c>
      <c r="C196" s="16">
        <f>D196+E196+F196+G196+H196+I196+J196</f>
        <v>0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84"/>
      <c r="L196" s="151"/>
      <c r="M196" s="152"/>
      <c r="N196" s="152"/>
      <c r="O196" s="152"/>
      <c r="P196" s="152"/>
      <c r="Q196" s="152"/>
      <c r="R196" s="152"/>
      <c r="S196" s="152"/>
      <c r="T196" s="152"/>
    </row>
    <row r="197" spans="1:20" ht="48" thickBot="1">
      <c r="A197" s="127">
        <v>137</v>
      </c>
      <c r="B197" s="11" t="s">
        <v>45</v>
      </c>
      <c r="C197" s="16">
        <f>D197+E197+F197+G197+H197+I197+J197</f>
        <v>0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89"/>
      <c r="L197" s="151"/>
      <c r="M197" s="152"/>
      <c r="N197" s="152"/>
      <c r="O197" s="152"/>
      <c r="P197" s="152"/>
      <c r="Q197" s="152"/>
      <c r="R197" s="152"/>
      <c r="S197" s="152"/>
      <c r="T197" s="152"/>
    </row>
    <row r="198" spans="1:20" ht="16.5" thickBot="1">
      <c r="A198" s="127">
        <v>138</v>
      </c>
      <c r="B198" s="11" t="s">
        <v>17</v>
      </c>
      <c r="C198" s="16">
        <f>D198+E198+F198+G198+H198+I198+J198</f>
        <v>374.3</v>
      </c>
      <c r="D198" s="16">
        <f>50-14</f>
        <v>36</v>
      </c>
      <c r="E198" s="16">
        <v>52</v>
      </c>
      <c r="F198" s="16">
        <v>55.1</v>
      </c>
      <c r="G198" s="16">
        <v>57.8</v>
      </c>
      <c r="H198" s="16">
        <f>G198</f>
        <v>57.8</v>
      </c>
      <c r="I198" s="16">
        <f>H198</f>
        <v>57.8</v>
      </c>
      <c r="J198" s="16">
        <f>I198</f>
        <v>57.8</v>
      </c>
      <c r="K198" s="89"/>
      <c r="L198" s="151"/>
      <c r="M198" s="152"/>
      <c r="N198" s="152"/>
      <c r="O198" s="152"/>
      <c r="P198" s="152"/>
      <c r="Q198" s="152"/>
      <c r="R198" s="152"/>
      <c r="S198" s="152"/>
      <c r="T198" s="152"/>
    </row>
    <row r="199" spans="1:20" ht="48" thickBot="1">
      <c r="A199" s="127">
        <v>139</v>
      </c>
      <c r="B199" s="11" t="s">
        <v>45</v>
      </c>
      <c r="C199" s="16">
        <f>D199+E199+F199+G199+H199+I199+J199</f>
        <v>0</v>
      </c>
      <c r="D199" s="16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89"/>
      <c r="L199" s="151"/>
      <c r="M199" s="152"/>
      <c r="N199" s="152"/>
      <c r="O199" s="152"/>
      <c r="P199" s="152"/>
      <c r="Q199" s="152"/>
      <c r="R199" s="152"/>
      <c r="S199" s="152"/>
      <c r="T199" s="152"/>
    </row>
    <row r="200" spans="1:20" ht="177.75" customHeight="1" thickBot="1">
      <c r="A200" s="127">
        <v>140</v>
      </c>
      <c r="B200" s="115" t="s">
        <v>112</v>
      </c>
      <c r="C200" s="19">
        <f aca="true" t="shared" si="66" ref="C200:J200">C201+C203</f>
        <v>1813.9999999999998</v>
      </c>
      <c r="D200" s="19">
        <f t="shared" si="66"/>
        <v>1719.6999999999998</v>
      </c>
      <c r="E200" s="19">
        <f t="shared" si="66"/>
        <v>94.3</v>
      </c>
      <c r="F200" s="19">
        <f t="shared" si="66"/>
        <v>0</v>
      </c>
      <c r="G200" s="19">
        <f t="shared" si="66"/>
        <v>0</v>
      </c>
      <c r="H200" s="19">
        <f t="shared" si="66"/>
        <v>0</v>
      </c>
      <c r="I200" s="19">
        <f t="shared" si="66"/>
        <v>0</v>
      </c>
      <c r="J200" s="19">
        <f t="shared" si="66"/>
        <v>0</v>
      </c>
      <c r="K200" s="92">
        <v>52.53</v>
      </c>
      <c r="L200" s="128"/>
      <c r="M200" s="129"/>
      <c r="N200" s="129"/>
      <c r="O200" s="129"/>
      <c r="P200" s="129"/>
      <c r="Q200" s="129"/>
      <c r="R200" s="129"/>
      <c r="S200" s="129"/>
      <c r="T200" s="129"/>
    </row>
    <row r="201" spans="1:20" ht="16.5" thickBot="1">
      <c r="A201" s="127">
        <v>141</v>
      </c>
      <c r="B201" s="11" t="s">
        <v>16</v>
      </c>
      <c r="C201" s="16">
        <f>D201+E201+F201+G201+H201+I201+J201</f>
        <v>1245.1</v>
      </c>
      <c r="D201" s="52">
        <v>1245.1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89"/>
      <c r="L201" s="151"/>
      <c r="M201" s="152"/>
      <c r="N201" s="152"/>
      <c r="O201" s="152"/>
      <c r="P201" s="152"/>
      <c r="Q201" s="152"/>
      <c r="R201" s="152"/>
      <c r="S201" s="152"/>
      <c r="T201" s="152"/>
    </row>
    <row r="202" spans="1:20" ht="32.25" thickBot="1">
      <c r="A202" s="127">
        <v>142</v>
      </c>
      <c r="B202" s="11" t="s">
        <v>85</v>
      </c>
      <c r="C202" s="16">
        <f>D202+E202+F202+G202+H202+I202+J202</f>
        <v>1245.1</v>
      </c>
      <c r="D202" s="52">
        <v>1245.1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89"/>
      <c r="L202" s="151"/>
      <c r="M202" s="152"/>
      <c r="N202" s="152"/>
      <c r="O202" s="152"/>
      <c r="P202" s="152"/>
      <c r="Q202" s="152"/>
      <c r="R202" s="152"/>
      <c r="S202" s="152"/>
      <c r="T202" s="152"/>
    </row>
    <row r="203" spans="1:22" ht="16.5" thickBot="1">
      <c r="A203" s="127">
        <v>143</v>
      </c>
      <c r="B203" s="11" t="s">
        <v>17</v>
      </c>
      <c r="C203" s="16">
        <f>D203+E203+F203+G203+H203+I203+J203</f>
        <v>568.8999999999999</v>
      </c>
      <c r="D203" s="52">
        <f>D204</f>
        <v>474.5999999999999</v>
      </c>
      <c r="E203" s="52">
        <f>E204</f>
        <v>94.3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89"/>
      <c r="L203" s="151"/>
      <c r="M203" s="152"/>
      <c r="N203" s="152"/>
      <c r="O203" s="152"/>
      <c r="P203" s="152"/>
      <c r="Q203" s="152"/>
      <c r="R203" s="152"/>
      <c r="S203" s="152"/>
      <c r="T203" s="152"/>
      <c r="V203">
        <v>94.3</v>
      </c>
    </row>
    <row r="204" spans="1:22" ht="32.25" thickBot="1">
      <c r="A204" s="127">
        <v>144</v>
      </c>
      <c r="B204" s="11" t="s">
        <v>86</v>
      </c>
      <c r="C204" s="16">
        <f>D204+E204+F204+G204+H204+I204+J204</f>
        <v>568.8999999999999</v>
      </c>
      <c r="D204" s="16">
        <f>1245.1-770.5</f>
        <v>474.5999999999999</v>
      </c>
      <c r="E204" s="16">
        <f>V204</f>
        <v>94.3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89"/>
      <c r="L204" s="151"/>
      <c r="M204" s="152"/>
      <c r="N204" s="152"/>
      <c r="O204" s="152"/>
      <c r="P204" s="152"/>
      <c r="Q204" s="152"/>
      <c r="R204" s="152"/>
      <c r="S204" s="152"/>
      <c r="T204" s="152"/>
      <c r="V204">
        <v>94.3</v>
      </c>
    </row>
    <row r="205" spans="1:20" ht="31.5" customHeight="1" thickBot="1">
      <c r="A205" s="127">
        <v>145</v>
      </c>
      <c r="B205" s="191" t="s">
        <v>35</v>
      </c>
      <c r="C205" s="192"/>
      <c r="D205" s="192"/>
      <c r="E205" s="192"/>
      <c r="F205" s="192"/>
      <c r="G205" s="192"/>
      <c r="H205" s="192"/>
      <c r="I205" s="192"/>
      <c r="J205" s="192"/>
      <c r="K205" s="193"/>
      <c r="L205" s="151"/>
      <c r="M205" s="152"/>
      <c r="N205" s="152"/>
      <c r="O205" s="152"/>
      <c r="P205" s="152"/>
      <c r="Q205" s="152"/>
      <c r="R205" s="152"/>
      <c r="S205" s="152"/>
      <c r="T205" s="152"/>
    </row>
    <row r="206" spans="1:20" ht="48" thickBot="1">
      <c r="A206" s="127">
        <v>146</v>
      </c>
      <c r="B206" s="11" t="s">
        <v>21</v>
      </c>
      <c r="C206" s="19">
        <f>C207+C209</f>
        <v>1221.2</v>
      </c>
      <c r="D206" s="19">
        <f aca="true" t="shared" si="67" ref="D206:J206">D207+D209</f>
        <v>120.9</v>
      </c>
      <c r="E206" s="19">
        <f t="shared" si="67"/>
        <v>172.6</v>
      </c>
      <c r="F206" s="19">
        <f t="shared" si="67"/>
        <v>181.3</v>
      </c>
      <c r="G206" s="19">
        <f t="shared" si="67"/>
        <v>181.3</v>
      </c>
      <c r="H206" s="19">
        <f t="shared" si="67"/>
        <v>181.3</v>
      </c>
      <c r="I206" s="19">
        <f t="shared" si="67"/>
        <v>181.3</v>
      </c>
      <c r="J206" s="19">
        <f t="shared" si="67"/>
        <v>181.3</v>
      </c>
      <c r="K206" s="13"/>
      <c r="L206" s="151"/>
      <c r="M206" s="152"/>
      <c r="N206" s="152"/>
      <c r="O206" s="152"/>
      <c r="P206" s="152"/>
      <c r="Q206" s="152"/>
      <c r="R206" s="152"/>
      <c r="S206" s="152"/>
      <c r="T206" s="152"/>
    </row>
    <row r="207" spans="1:20" ht="16.5" thickBot="1">
      <c r="A207" s="127">
        <v>147</v>
      </c>
      <c r="B207" s="11" t="s">
        <v>16</v>
      </c>
      <c r="C207" s="16">
        <f aca="true" t="shared" si="68" ref="C207:J208">C216+C196</f>
        <v>0</v>
      </c>
      <c r="D207" s="16">
        <f t="shared" si="68"/>
        <v>0</v>
      </c>
      <c r="E207" s="16">
        <f t="shared" si="68"/>
        <v>0</v>
      </c>
      <c r="F207" s="16">
        <f t="shared" si="68"/>
        <v>0</v>
      </c>
      <c r="G207" s="16">
        <f t="shared" si="68"/>
        <v>0</v>
      </c>
      <c r="H207" s="16">
        <f t="shared" si="68"/>
        <v>0</v>
      </c>
      <c r="I207" s="16">
        <f t="shared" si="68"/>
        <v>0</v>
      </c>
      <c r="J207" s="16">
        <f t="shared" si="68"/>
        <v>0</v>
      </c>
      <c r="K207" s="13"/>
      <c r="L207" s="151"/>
      <c r="M207" s="152"/>
      <c r="N207" s="152"/>
      <c r="O207" s="152"/>
      <c r="P207" s="152"/>
      <c r="Q207" s="152"/>
      <c r="R207" s="152"/>
      <c r="S207" s="152"/>
      <c r="T207" s="152"/>
    </row>
    <row r="208" spans="1:20" ht="48" thickBot="1">
      <c r="A208" s="127">
        <v>148</v>
      </c>
      <c r="B208" s="11" t="s">
        <v>45</v>
      </c>
      <c r="C208" s="16">
        <f>C217+C197</f>
        <v>0</v>
      </c>
      <c r="D208" s="16">
        <f>D217+D197</f>
        <v>0</v>
      </c>
      <c r="E208" s="16">
        <f t="shared" si="68"/>
        <v>0</v>
      </c>
      <c r="F208" s="16">
        <f t="shared" si="68"/>
        <v>0</v>
      </c>
      <c r="G208" s="16">
        <f t="shared" si="68"/>
        <v>0</v>
      </c>
      <c r="H208" s="16">
        <f t="shared" si="68"/>
        <v>0</v>
      </c>
      <c r="I208" s="16">
        <f t="shared" si="68"/>
        <v>0</v>
      </c>
      <c r="J208" s="16">
        <f t="shared" si="68"/>
        <v>0</v>
      </c>
      <c r="K208" s="13"/>
      <c r="L208" s="151"/>
      <c r="M208" s="152"/>
      <c r="N208" s="152"/>
      <c r="O208" s="152"/>
      <c r="P208" s="152"/>
      <c r="Q208" s="152"/>
      <c r="R208" s="152"/>
      <c r="S208" s="152"/>
      <c r="T208" s="152"/>
    </row>
    <row r="209" spans="1:20" ht="16.5" thickBot="1">
      <c r="A209" s="127">
        <v>149</v>
      </c>
      <c r="B209" s="11" t="s">
        <v>17</v>
      </c>
      <c r="C209" s="16">
        <f>C218+C198</f>
        <v>1221.2</v>
      </c>
      <c r="D209" s="16">
        <f>D218</f>
        <v>120.9</v>
      </c>
      <c r="E209" s="16">
        <f aca="true" t="shared" si="69" ref="E209:J209">E218+E223</f>
        <v>172.6</v>
      </c>
      <c r="F209" s="16">
        <f t="shared" si="69"/>
        <v>181.3</v>
      </c>
      <c r="G209" s="16">
        <f t="shared" si="69"/>
        <v>181.3</v>
      </c>
      <c r="H209" s="16">
        <f t="shared" si="69"/>
        <v>181.3</v>
      </c>
      <c r="I209" s="16">
        <f t="shared" si="69"/>
        <v>181.3</v>
      </c>
      <c r="J209" s="16">
        <f t="shared" si="69"/>
        <v>181.3</v>
      </c>
      <c r="K209" s="13"/>
      <c r="L209" s="151"/>
      <c r="M209" s="152"/>
      <c r="N209" s="152"/>
      <c r="O209" s="152"/>
      <c r="P209" s="152"/>
      <c r="Q209" s="152"/>
      <c r="R209" s="152"/>
      <c r="S209" s="152"/>
      <c r="T209" s="152"/>
    </row>
    <row r="210" spans="1:20" ht="48" thickBot="1">
      <c r="A210" s="127">
        <v>150</v>
      </c>
      <c r="B210" s="11" t="s">
        <v>45</v>
      </c>
      <c r="C210" s="16">
        <f>C219+C199</f>
        <v>428.80000000000007</v>
      </c>
      <c r="D210" s="16">
        <f aca="true" t="shared" si="70" ref="D210:J210">D219+D199</f>
        <v>84.80000000000001</v>
      </c>
      <c r="E210" s="16">
        <f t="shared" si="70"/>
        <v>55</v>
      </c>
      <c r="F210" s="16">
        <f t="shared" si="70"/>
        <v>57.8</v>
      </c>
      <c r="G210" s="16">
        <f t="shared" si="70"/>
        <v>57.8</v>
      </c>
      <c r="H210" s="16">
        <f t="shared" si="70"/>
        <v>57.8</v>
      </c>
      <c r="I210" s="16">
        <f t="shared" si="70"/>
        <v>57.8</v>
      </c>
      <c r="J210" s="16">
        <f t="shared" si="70"/>
        <v>57.8</v>
      </c>
      <c r="K210" s="13"/>
      <c r="L210" s="151"/>
      <c r="M210" s="152"/>
      <c r="N210" s="152"/>
      <c r="O210" s="152"/>
      <c r="P210" s="152"/>
      <c r="Q210" s="152"/>
      <c r="R210" s="152"/>
      <c r="S210" s="152"/>
      <c r="T210" s="152"/>
    </row>
    <row r="211" spans="1:20" ht="16.5" customHeight="1" hidden="1" thickBot="1">
      <c r="A211" s="127"/>
      <c r="B211" s="11" t="s">
        <v>18</v>
      </c>
      <c r="C211" s="16"/>
      <c r="D211" s="16"/>
      <c r="E211" s="16"/>
      <c r="F211" s="16"/>
      <c r="G211" s="16"/>
      <c r="H211" s="16"/>
      <c r="I211" s="16"/>
      <c r="J211" s="16"/>
      <c r="K211" s="13"/>
      <c r="L211" s="151"/>
      <c r="M211" s="152"/>
      <c r="N211" s="152"/>
      <c r="O211" s="152"/>
      <c r="P211" s="152"/>
      <c r="Q211" s="152"/>
      <c r="R211" s="152"/>
      <c r="S211" s="152"/>
      <c r="T211" s="152"/>
    </row>
    <row r="212" spans="1:20" ht="16.5" customHeight="1" hidden="1" thickBot="1">
      <c r="A212" s="127"/>
      <c r="B212" s="11" t="s">
        <v>16</v>
      </c>
      <c r="C212" s="16"/>
      <c r="D212" s="16"/>
      <c r="E212" s="16"/>
      <c r="F212" s="16"/>
      <c r="G212" s="16"/>
      <c r="H212" s="16"/>
      <c r="I212" s="16"/>
      <c r="J212" s="16"/>
      <c r="K212" s="13"/>
      <c r="L212" s="151"/>
      <c r="M212" s="152"/>
      <c r="N212" s="152"/>
      <c r="O212" s="152"/>
      <c r="P212" s="152"/>
      <c r="Q212" s="152"/>
      <c r="R212" s="152"/>
      <c r="S212" s="152"/>
      <c r="T212" s="152"/>
    </row>
    <row r="213" spans="1:20" ht="16.5" customHeight="1" hidden="1" thickBot="1">
      <c r="A213" s="127"/>
      <c r="B213" s="11" t="s">
        <v>17</v>
      </c>
      <c r="C213" s="16"/>
      <c r="D213" s="16"/>
      <c r="E213" s="16"/>
      <c r="F213" s="16"/>
      <c r="G213" s="16"/>
      <c r="H213" s="16"/>
      <c r="I213" s="16"/>
      <c r="J213" s="16"/>
      <c r="K213" s="13"/>
      <c r="L213" s="151"/>
      <c r="M213" s="152"/>
      <c r="N213" s="152"/>
      <c r="O213" s="152"/>
      <c r="P213" s="152"/>
      <c r="Q213" s="152"/>
      <c r="R213" s="152"/>
      <c r="S213" s="152"/>
      <c r="T213" s="152"/>
    </row>
    <row r="214" spans="1:20" ht="48" customHeight="1" hidden="1" thickBot="1">
      <c r="A214" s="127"/>
      <c r="B214" s="11" t="s">
        <v>34</v>
      </c>
      <c r="C214" s="16"/>
      <c r="D214" s="16"/>
      <c r="E214" s="16"/>
      <c r="F214" s="16"/>
      <c r="G214" s="16"/>
      <c r="H214" s="16"/>
      <c r="I214" s="16"/>
      <c r="J214" s="16"/>
      <c r="K214" s="13"/>
      <c r="L214" s="151"/>
      <c r="M214" s="152"/>
      <c r="N214" s="152"/>
      <c r="O214" s="152"/>
      <c r="P214" s="152"/>
      <c r="Q214" s="152"/>
      <c r="R214" s="152"/>
      <c r="S214" s="152"/>
      <c r="T214" s="152"/>
    </row>
    <row r="215" spans="1:20" ht="102" customHeight="1" thickBot="1">
      <c r="A215" s="127">
        <v>151</v>
      </c>
      <c r="B215" s="11" t="s">
        <v>68</v>
      </c>
      <c r="C215" s="19">
        <f>C216+C218</f>
        <v>846.9</v>
      </c>
      <c r="D215" s="19">
        <f aca="true" t="shared" si="71" ref="D215:J215">D216+D218</f>
        <v>120.9</v>
      </c>
      <c r="E215" s="19">
        <f t="shared" si="71"/>
        <v>101</v>
      </c>
      <c r="F215" s="19">
        <f t="shared" si="71"/>
        <v>125</v>
      </c>
      <c r="G215" s="19">
        <f t="shared" si="71"/>
        <v>125</v>
      </c>
      <c r="H215" s="19">
        <f t="shared" si="71"/>
        <v>125</v>
      </c>
      <c r="I215" s="19">
        <f t="shared" si="71"/>
        <v>125</v>
      </c>
      <c r="J215" s="19">
        <f t="shared" si="71"/>
        <v>125</v>
      </c>
      <c r="K215" s="84">
        <v>56.57</v>
      </c>
      <c r="L215" s="151"/>
      <c r="M215" s="152"/>
      <c r="N215" s="152"/>
      <c r="O215" s="152"/>
      <c r="P215" s="152"/>
      <c r="Q215" s="152"/>
      <c r="R215" s="152"/>
      <c r="S215" s="152"/>
      <c r="T215" s="152"/>
    </row>
    <row r="216" spans="1:20" ht="16.5" thickBot="1">
      <c r="A216" s="127">
        <v>152</v>
      </c>
      <c r="B216" s="11" t="s">
        <v>16</v>
      </c>
      <c r="C216" s="16">
        <f>D216+E216+F216+G216+H216+I216+J216</f>
        <v>0</v>
      </c>
      <c r="D216" s="16"/>
      <c r="E216" s="16"/>
      <c r="F216" s="16"/>
      <c r="G216" s="16"/>
      <c r="H216" s="16"/>
      <c r="I216" s="16"/>
      <c r="J216" s="16"/>
      <c r="K216" s="13"/>
      <c r="L216" s="151"/>
      <c r="M216" s="152"/>
      <c r="N216" s="152"/>
      <c r="O216" s="152"/>
      <c r="P216" s="152"/>
      <c r="Q216" s="152"/>
      <c r="R216" s="152"/>
      <c r="S216" s="152"/>
      <c r="T216" s="152"/>
    </row>
    <row r="217" spans="1:20" ht="48" thickBot="1">
      <c r="A217" s="127">
        <v>153</v>
      </c>
      <c r="B217" s="11" t="s">
        <v>45</v>
      </c>
      <c r="C217" s="16">
        <f>D217+E217+F217+G217+H217+I217+J217</f>
        <v>0</v>
      </c>
      <c r="D217" s="16"/>
      <c r="E217" s="16"/>
      <c r="F217" s="16"/>
      <c r="G217" s="16"/>
      <c r="H217" s="16"/>
      <c r="I217" s="16"/>
      <c r="J217" s="16"/>
      <c r="K217" s="13"/>
      <c r="L217" s="151"/>
      <c r="M217" s="152"/>
      <c r="N217" s="152"/>
      <c r="O217" s="152"/>
      <c r="P217" s="152"/>
      <c r="Q217" s="152"/>
      <c r="R217" s="152"/>
      <c r="S217" s="152"/>
      <c r="T217" s="152"/>
    </row>
    <row r="218" spans="1:20" ht="16.5" thickBot="1">
      <c r="A218" s="127">
        <v>154</v>
      </c>
      <c r="B218" s="11" t="s">
        <v>17</v>
      </c>
      <c r="C218" s="16">
        <f>D218+E218+F218+G218+H218+I218+J218</f>
        <v>846.9</v>
      </c>
      <c r="D218" s="16">
        <v>120.9</v>
      </c>
      <c r="E218" s="16">
        <v>101</v>
      </c>
      <c r="F218" s="16">
        <v>125</v>
      </c>
      <c r="G218" s="16">
        <v>125</v>
      </c>
      <c r="H218" s="16">
        <f aca="true" t="shared" si="72" ref="G218:J219">G218</f>
        <v>125</v>
      </c>
      <c r="I218" s="16">
        <f t="shared" si="72"/>
        <v>125</v>
      </c>
      <c r="J218" s="16">
        <f t="shared" si="72"/>
        <v>125</v>
      </c>
      <c r="K218" s="13"/>
      <c r="L218" s="151"/>
      <c r="M218" s="152"/>
      <c r="N218" s="152"/>
      <c r="O218" s="152"/>
      <c r="P218" s="152"/>
      <c r="Q218" s="152"/>
      <c r="R218" s="152"/>
      <c r="S218" s="152"/>
      <c r="T218" s="152"/>
    </row>
    <row r="219" spans="1:20" ht="48" thickBot="1">
      <c r="A219" s="127">
        <v>155</v>
      </c>
      <c r="B219" s="11" t="s">
        <v>45</v>
      </c>
      <c r="C219" s="16">
        <f>D219+E219+F219+G219+H219+I219+J219</f>
        <v>428.80000000000007</v>
      </c>
      <c r="D219" s="16">
        <f>126.4-41.6</f>
        <v>84.80000000000001</v>
      </c>
      <c r="E219" s="16">
        <v>55</v>
      </c>
      <c r="F219" s="16">
        <v>57.8</v>
      </c>
      <c r="G219" s="16">
        <f t="shared" si="72"/>
        <v>57.8</v>
      </c>
      <c r="H219" s="16">
        <f t="shared" si="72"/>
        <v>57.8</v>
      </c>
      <c r="I219" s="16">
        <f t="shared" si="72"/>
        <v>57.8</v>
      </c>
      <c r="J219" s="16">
        <f t="shared" si="72"/>
        <v>57.8</v>
      </c>
      <c r="K219" s="13"/>
      <c r="L219" s="151"/>
      <c r="M219" s="152"/>
      <c r="N219" s="152"/>
      <c r="O219" s="152"/>
      <c r="P219" s="152"/>
      <c r="Q219" s="152"/>
      <c r="R219" s="152"/>
      <c r="S219" s="152"/>
      <c r="T219" s="152"/>
    </row>
    <row r="220" spans="1:20" ht="125.25" customHeight="1" thickBot="1">
      <c r="A220" s="127">
        <v>156</v>
      </c>
      <c r="B220" s="88" t="s">
        <v>113</v>
      </c>
      <c r="C220" s="19">
        <f>C221+C223</f>
        <v>353.1</v>
      </c>
      <c r="D220" s="19">
        <f aca="true" t="shared" si="73" ref="D220:J220">D221+D223</f>
        <v>0</v>
      </c>
      <c r="E220" s="19">
        <f t="shared" si="73"/>
        <v>71.6</v>
      </c>
      <c r="F220" s="19">
        <f t="shared" si="73"/>
        <v>56.3</v>
      </c>
      <c r="G220" s="19">
        <f t="shared" si="73"/>
        <v>56.3</v>
      </c>
      <c r="H220" s="19">
        <f t="shared" si="73"/>
        <v>56.3</v>
      </c>
      <c r="I220" s="19">
        <f t="shared" si="73"/>
        <v>56.3</v>
      </c>
      <c r="J220" s="19">
        <f t="shared" si="73"/>
        <v>56.3</v>
      </c>
      <c r="K220" s="84">
        <v>56.57</v>
      </c>
      <c r="L220" s="151"/>
      <c r="M220" s="152"/>
      <c r="N220" s="152"/>
      <c r="O220" s="152"/>
      <c r="P220" s="152"/>
      <c r="Q220" s="152"/>
      <c r="R220" s="152"/>
      <c r="S220" s="152"/>
      <c r="T220" s="152"/>
    </row>
    <row r="221" spans="1:20" ht="16.5" thickBot="1">
      <c r="A221" s="127">
        <v>157</v>
      </c>
      <c r="B221" s="11" t="s">
        <v>16</v>
      </c>
      <c r="C221" s="16">
        <f>D221+E221+F221+G221+H221+I221+J221</f>
        <v>0</v>
      </c>
      <c r="D221" s="16"/>
      <c r="E221" s="16"/>
      <c r="F221" s="16"/>
      <c r="G221" s="16"/>
      <c r="H221" s="16"/>
      <c r="I221" s="16"/>
      <c r="J221" s="16"/>
      <c r="K221" s="13"/>
      <c r="L221" s="151"/>
      <c r="M221" s="152"/>
      <c r="N221" s="152"/>
      <c r="O221" s="152"/>
      <c r="P221" s="152"/>
      <c r="Q221" s="152"/>
      <c r="R221" s="152"/>
      <c r="S221" s="152"/>
      <c r="T221" s="152"/>
    </row>
    <row r="222" spans="1:20" ht="48" thickBot="1">
      <c r="A222" s="127">
        <v>158</v>
      </c>
      <c r="B222" s="11" t="s">
        <v>45</v>
      </c>
      <c r="C222" s="16">
        <f>D222+E222+F222+G222+H222+I222+J222</f>
        <v>0</v>
      </c>
      <c r="D222" s="16"/>
      <c r="E222" s="16"/>
      <c r="F222" s="16"/>
      <c r="G222" s="16"/>
      <c r="H222" s="16"/>
      <c r="I222" s="16"/>
      <c r="J222" s="16"/>
      <c r="K222" s="13"/>
      <c r="L222" s="151"/>
      <c r="M222" s="152"/>
      <c r="N222" s="152"/>
      <c r="O222" s="152"/>
      <c r="P222" s="152"/>
      <c r="Q222" s="152"/>
      <c r="R222" s="152"/>
      <c r="S222" s="152"/>
      <c r="T222" s="152"/>
    </row>
    <row r="223" spans="1:20" ht="16.5" thickBot="1">
      <c r="A223" s="127">
        <v>159</v>
      </c>
      <c r="B223" s="11" t="s">
        <v>17</v>
      </c>
      <c r="C223" s="16">
        <f>D223+E223+F223+G223+H223+I223+J223</f>
        <v>353.1</v>
      </c>
      <c r="D223" s="16">
        <v>0</v>
      </c>
      <c r="E223" s="16">
        <f>E224</f>
        <v>71.6</v>
      </c>
      <c r="F223" s="16">
        <f>F224</f>
        <v>56.3</v>
      </c>
      <c r="G223" s="16">
        <f>G224</f>
        <v>56.3</v>
      </c>
      <c r="H223" s="16">
        <f>G223</f>
        <v>56.3</v>
      </c>
      <c r="I223" s="16">
        <f>H223</f>
        <v>56.3</v>
      </c>
      <c r="J223" s="16">
        <f>I223</f>
        <v>56.3</v>
      </c>
      <c r="K223" s="13"/>
      <c r="L223" s="151"/>
      <c r="M223" s="152"/>
      <c r="N223" s="152"/>
      <c r="O223" s="152"/>
      <c r="P223" s="152"/>
      <c r="Q223" s="152"/>
      <c r="R223" s="152"/>
      <c r="S223" s="152"/>
      <c r="T223" s="152"/>
    </row>
    <row r="224" spans="1:20" ht="48" thickBot="1">
      <c r="A224" s="127">
        <v>160</v>
      </c>
      <c r="B224" s="11" t="s">
        <v>45</v>
      </c>
      <c r="C224" s="16">
        <f>D224+E224+F224+G224+H224+I224+J224</f>
        <v>353.1</v>
      </c>
      <c r="D224" s="16">
        <v>0</v>
      </c>
      <c r="E224" s="16">
        <v>71.6</v>
      </c>
      <c r="F224" s="16">
        <v>56.3</v>
      </c>
      <c r="G224" s="16">
        <v>56.3</v>
      </c>
      <c r="H224" s="16">
        <v>56.3</v>
      </c>
      <c r="I224" s="16">
        <f>H224</f>
        <v>56.3</v>
      </c>
      <c r="J224" s="16">
        <f>I224</f>
        <v>56.3</v>
      </c>
      <c r="K224" s="13"/>
      <c r="L224" s="151"/>
      <c r="M224" s="152"/>
      <c r="N224" s="152"/>
      <c r="O224" s="152"/>
      <c r="P224" s="152"/>
      <c r="Q224" s="152"/>
      <c r="R224" s="152"/>
      <c r="S224" s="152"/>
      <c r="T224" s="152"/>
    </row>
    <row r="225" spans="1:20" ht="15.75" customHeight="1">
      <c r="A225" s="181">
        <v>161</v>
      </c>
      <c r="B225" s="194" t="s">
        <v>36</v>
      </c>
      <c r="C225" s="195"/>
      <c r="D225" s="195"/>
      <c r="E225" s="195"/>
      <c r="F225" s="195"/>
      <c r="G225" s="195"/>
      <c r="H225" s="195"/>
      <c r="I225" s="195"/>
      <c r="J225" s="195"/>
      <c r="K225" s="196"/>
      <c r="L225" s="151"/>
      <c r="M225" s="152"/>
      <c r="N225" s="152"/>
      <c r="O225" s="152"/>
      <c r="P225" s="152"/>
      <c r="Q225" s="152"/>
      <c r="R225" s="152"/>
      <c r="S225" s="152"/>
      <c r="T225" s="152"/>
    </row>
    <row r="226" spans="1:20" ht="16.5" thickBot="1">
      <c r="A226" s="182"/>
      <c r="B226" s="197" t="s">
        <v>37</v>
      </c>
      <c r="C226" s="198"/>
      <c r="D226" s="198"/>
      <c r="E226" s="198"/>
      <c r="F226" s="198"/>
      <c r="G226" s="198"/>
      <c r="H226" s="198"/>
      <c r="I226" s="198"/>
      <c r="J226" s="198"/>
      <c r="K226" s="199"/>
      <c r="L226" s="151"/>
      <c r="M226" s="152"/>
      <c r="N226" s="152"/>
      <c r="O226" s="152"/>
      <c r="P226" s="152"/>
      <c r="Q226" s="152"/>
      <c r="R226" s="152"/>
      <c r="S226" s="152"/>
      <c r="T226" s="152"/>
    </row>
    <row r="227" spans="1:20" ht="48" thickBot="1">
      <c r="A227" s="127">
        <v>162</v>
      </c>
      <c r="B227" s="11" t="s">
        <v>21</v>
      </c>
      <c r="C227" s="22">
        <f>C228</f>
        <v>51742.8</v>
      </c>
      <c r="D227" s="22">
        <f aca="true" t="shared" si="74" ref="D227:J227">D228</f>
        <v>6855.499999999999</v>
      </c>
      <c r="E227" s="22">
        <f t="shared" si="74"/>
        <v>7290.7</v>
      </c>
      <c r="F227" s="22">
        <f t="shared" si="74"/>
        <v>7415.400000000001</v>
      </c>
      <c r="G227" s="22">
        <f t="shared" si="74"/>
        <v>7545.3</v>
      </c>
      <c r="H227" s="22">
        <f t="shared" si="74"/>
        <v>7545.3</v>
      </c>
      <c r="I227" s="22">
        <f t="shared" si="74"/>
        <v>7545.3</v>
      </c>
      <c r="J227" s="22">
        <f t="shared" si="74"/>
        <v>7545.3</v>
      </c>
      <c r="K227" s="89"/>
      <c r="L227" s="151"/>
      <c r="M227" s="152"/>
      <c r="N227" s="152"/>
      <c r="O227" s="152"/>
      <c r="P227" s="152"/>
      <c r="Q227" s="152"/>
      <c r="R227" s="152"/>
      <c r="S227" s="152"/>
      <c r="T227" s="152"/>
    </row>
    <row r="228" spans="1:20" ht="16.5" thickBot="1">
      <c r="A228" s="127">
        <v>163</v>
      </c>
      <c r="B228" s="11" t="s">
        <v>24</v>
      </c>
      <c r="C228" s="22">
        <f>D228+E228+F228+G228+H228+I228+J228</f>
        <v>51742.8</v>
      </c>
      <c r="D228" s="23">
        <f aca="true" t="shared" si="75" ref="D228:J228">D232+D234+D236</f>
        <v>6855.499999999999</v>
      </c>
      <c r="E228" s="23">
        <f t="shared" si="75"/>
        <v>7290.7</v>
      </c>
      <c r="F228" s="23">
        <f t="shared" si="75"/>
        <v>7415.400000000001</v>
      </c>
      <c r="G228" s="23">
        <f t="shared" si="75"/>
        <v>7545.3</v>
      </c>
      <c r="H228" s="23">
        <f t="shared" si="75"/>
        <v>7545.3</v>
      </c>
      <c r="I228" s="23">
        <f t="shared" si="75"/>
        <v>7545.3</v>
      </c>
      <c r="J228" s="23">
        <f t="shared" si="75"/>
        <v>7545.3</v>
      </c>
      <c r="K228" s="89"/>
      <c r="L228" s="151"/>
      <c r="M228" s="152"/>
      <c r="N228" s="152"/>
      <c r="O228" s="152"/>
      <c r="P228" s="152"/>
      <c r="Q228" s="152"/>
      <c r="R228" s="152"/>
      <c r="S228" s="152"/>
      <c r="T228" s="152"/>
    </row>
    <row r="229" spans="1:20" ht="16.5" customHeight="1" hidden="1" thickBot="1">
      <c r="A229" s="127"/>
      <c r="B229" s="11" t="s">
        <v>18</v>
      </c>
      <c r="C229" s="23"/>
      <c r="D229" s="23"/>
      <c r="E229" s="23"/>
      <c r="F229" s="23"/>
      <c r="G229" s="23"/>
      <c r="H229" s="23"/>
      <c r="I229" s="23"/>
      <c r="J229" s="23"/>
      <c r="K229" s="89"/>
      <c r="L229" s="151"/>
      <c r="M229" s="152"/>
      <c r="N229" s="152"/>
      <c r="O229" s="152"/>
      <c r="P229" s="152"/>
      <c r="Q229" s="152"/>
      <c r="R229" s="152"/>
      <c r="S229" s="152"/>
      <c r="T229" s="152"/>
    </row>
    <row r="230" spans="1:20" ht="16.5" customHeight="1" hidden="1" thickBot="1">
      <c r="A230" s="127"/>
      <c r="B230" s="11" t="s">
        <v>38</v>
      </c>
      <c r="C230" s="23"/>
      <c r="D230" s="23"/>
      <c r="E230" s="23"/>
      <c r="F230" s="23"/>
      <c r="G230" s="23"/>
      <c r="H230" s="23"/>
      <c r="I230" s="23"/>
      <c r="J230" s="23"/>
      <c r="K230" s="89"/>
      <c r="L230" s="151"/>
      <c r="M230" s="152"/>
      <c r="N230" s="152"/>
      <c r="O230" s="152"/>
      <c r="P230" s="152"/>
      <c r="Q230" s="152"/>
      <c r="R230" s="152"/>
      <c r="S230" s="152"/>
      <c r="T230" s="152"/>
    </row>
    <row r="231" spans="1:20" ht="95.25" thickBot="1">
      <c r="A231" s="127">
        <v>164</v>
      </c>
      <c r="B231" s="88" t="s">
        <v>74</v>
      </c>
      <c r="C231" s="22">
        <f>C232</f>
        <v>51500.100000000006</v>
      </c>
      <c r="D231" s="22">
        <f aca="true" t="shared" si="76" ref="D231:J231">D232</f>
        <v>6829.599999999999</v>
      </c>
      <c r="E231" s="22">
        <f t="shared" si="76"/>
        <v>7257.2</v>
      </c>
      <c r="F231" s="22">
        <f t="shared" si="76"/>
        <v>7380.1</v>
      </c>
      <c r="G231" s="22">
        <f t="shared" si="76"/>
        <v>7508.3</v>
      </c>
      <c r="H231" s="22">
        <f t="shared" si="76"/>
        <v>7508.3</v>
      </c>
      <c r="I231" s="22">
        <f t="shared" si="76"/>
        <v>7508.3</v>
      </c>
      <c r="J231" s="22">
        <f t="shared" si="76"/>
        <v>7508.3</v>
      </c>
      <c r="K231" s="93" t="s">
        <v>110</v>
      </c>
      <c r="L231" s="151"/>
      <c r="M231" s="152"/>
      <c r="N231" s="152"/>
      <c r="O231" s="152"/>
      <c r="P231" s="152"/>
      <c r="Q231" s="152"/>
      <c r="R231" s="152"/>
      <c r="S231" s="152"/>
      <c r="T231" s="152"/>
    </row>
    <row r="232" spans="1:20" ht="16.5" thickBot="1">
      <c r="A232" s="127">
        <v>165</v>
      </c>
      <c r="B232" s="11" t="s">
        <v>17</v>
      </c>
      <c r="C232" s="22">
        <f>D232+E232+F232+G232+H232+I232+J232</f>
        <v>51500.100000000006</v>
      </c>
      <c r="D232" s="23">
        <f>7622.9-100-693.3</f>
        <v>6829.599999999999</v>
      </c>
      <c r="E232" s="23">
        <v>7257.2</v>
      </c>
      <c r="F232" s="23">
        <v>7380.1</v>
      </c>
      <c r="G232" s="23">
        <v>7508.3</v>
      </c>
      <c r="H232" s="23">
        <f>G232</f>
        <v>7508.3</v>
      </c>
      <c r="I232" s="23">
        <f>H232</f>
        <v>7508.3</v>
      </c>
      <c r="J232" s="23">
        <f>I232</f>
        <v>7508.3</v>
      </c>
      <c r="K232" s="89"/>
      <c r="L232" s="151"/>
      <c r="M232" s="152"/>
      <c r="N232" s="152"/>
      <c r="O232" s="152"/>
      <c r="P232" s="152"/>
      <c r="Q232" s="152"/>
      <c r="R232" s="152"/>
      <c r="S232" s="152"/>
      <c r="T232" s="152"/>
    </row>
    <row r="233" spans="1:27" ht="79.5" thickBot="1">
      <c r="A233" s="127">
        <v>166</v>
      </c>
      <c r="B233" s="88" t="s">
        <v>53</v>
      </c>
      <c r="C233" s="22">
        <f>C234</f>
        <v>242.7</v>
      </c>
      <c r="D233" s="22">
        <f aca="true" t="shared" si="77" ref="D233:J233">D234</f>
        <v>25.9</v>
      </c>
      <c r="E233" s="22">
        <f t="shared" si="77"/>
        <v>33.5</v>
      </c>
      <c r="F233" s="22">
        <f t="shared" si="77"/>
        <v>35.3</v>
      </c>
      <c r="G233" s="22">
        <f t="shared" si="77"/>
        <v>37</v>
      </c>
      <c r="H233" s="22">
        <f t="shared" si="77"/>
        <v>37</v>
      </c>
      <c r="I233" s="22">
        <f t="shared" si="77"/>
        <v>37</v>
      </c>
      <c r="J233" s="22">
        <f t="shared" si="77"/>
        <v>37</v>
      </c>
      <c r="K233" s="93">
        <v>62.64</v>
      </c>
      <c r="L233" s="87"/>
      <c r="M233" s="23"/>
      <c r="N233" s="23"/>
      <c r="O233" s="23"/>
      <c r="P233" s="23"/>
      <c r="Q233" s="23"/>
      <c r="R233" s="13"/>
      <c r="S233" s="151"/>
      <c r="T233" s="152"/>
      <c r="U233" s="152"/>
      <c r="V233" s="152"/>
      <c r="W233" s="152"/>
      <c r="X233" s="152"/>
      <c r="Y233" s="152"/>
      <c r="Z233" s="152"/>
      <c r="AA233" s="152"/>
    </row>
    <row r="234" spans="1:20" ht="16.5" thickBot="1">
      <c r="A234" s="127">
        <v>167</v>
      </c>
      <c r="B234" s="11" t="s">
        <v>38</v>
      </c>
      <c r="C234" s="22">
        <f>D234+E234+F234+G234+H234+I234+J234</f>
        <v>242.7</v>
      </c>
      <c r="D234" s="23">
        <f>32-6.1</f>
        <v>25.9</v>
      </c>
      <c r="E234" s="23">
        <v>33.5</v>
      </c>
      <c r="F234" s="23">
        <v>35.3</v>
      </c>
      <c r="G234" s="23">
        <v>37</v>
      </c>
      <c r="H234" s="23">
        <f>G234</f>
        <v>37</v>
      </c>
      <c r="I234" s="23">
        <f>H234</f>
        <v>37</v>
      </c>
      <c r="J234" s="23">
        <f>I234</f>
        <v>37</v>
      </c>
      <c r="K234" s="89"/>
      <c r="L234" s="151"/>
      <c r="M234" s="152"/>
      <c r="N234" s="152"/>
      <c r="O234" s="152"/>
      <c r="P234" s="152"/>
      <c r="Q234" s="152"/>
      <c r="R234" s="152"/>
      <c r="S234" s="152"/>
      <c r="T234" s="152"/>
    </row>
    <row r="235" spans="1:20" ht="63.75" customHeight="1" hidden="1" thickBot="1">
      <c r="A235" s="127"/>
      <c r="B235" s="11" t="s">
        <v>54</v>
      </c>
      <c r="C235" s="22">
        <f>C236</f>
        <v>0</v>
      </c>
      <c r="D235" s="22">
        <f aca="true" t="shared" si="78" ref="D235:J235">D236</f>
        <v>0</v>
      </c>
      <c r="E235" s="22">
        <f t="shared" si="78"/>
        <v>0</v>
      </c>
      <c r="F235" s="22">
        <f t="shared" si="78"/>
        <v>0</v>
      </c>
      <c r="G235" s="22">
        <f t="shared" si="78"/>
        <v>0</v>
      </c>
      <c r="H235" s="22">
        <f t="shared" si="78"/>
        <v>0</v>
      </c>
      <c r="I235" s="22">
        <f t="shared" si="78"/>
        <v>0</v>
      </c>
      <c r="J235" s="22">
        <f t="shared" si="78"/>
        <v>0</v>
      </c>
      <c r="K235" s="13"/>
      <c r="L235" s="151"/>
      <c r="M235" s="183"/>
      <c r="N235" s="183"/>
      <c r="O235" s="183"/>
      <c r="P235" s="183"/>
      <c r="Q235" s="183"/>
      <c r="R235" s="183"/>
      <c r="S235" s="183"/>
      <c r="T235" s="183"/>
    </row>
    <row r="236" spans="1:20" ht="16.5" customHeight="1" hidden="1" thickBot="1">
      <c r="A236" s="127"/>
      <c r="B236" s="11" t="s">
        <v>17</v>
      </c>
      <c r="C236" s="22">
        <f>D236+E236+F236+G236+H236+I236+J236</f>
        <v>0</v>
      </c>
      <c r="D236" s="23"/>
      <c r="E236" s="23"/>
      <c r="F236" s="23"/>
      <c r="G236" s="23"/>
      <c r="H236" s="23"/>
      <c r="I236" s="23"/>
      <c r="J236" s="23"/>
      <c r="K236" s="13"/>
      <c r="L236" s="151"/>
      <c r="M236" s="183"/>
      <c r="N236" s="183"/>
      <c r="O236" s="183"/>
      <c r="P236" s="183"/>
      <c r="Q236" s="183"/>
      <c r="R236" s="183"/>
      <c r="S236" s="183"/>
      <c r="T236" s="183"/>
    </row>
    <row r="237" ht="15.75">
      <c r="A237" s="7"/>
    </row>
  </sheetData>
  <sheetProtection/>
  <mergeCells count="343">
    <mergeCell ref="S233:AA233"/>
    <mergeCell ref="L234:T234"/>
    <mergeCell ref="L235:T235"/>
    <mergeCell ref="L236:T236"/>
    <mergeCell ref="L227:T227"/>
    <mergeCell ref="L228:T228"/>
    <mergeCell ref="L229:T229"/>
    <mergeCell ref="L230:T230"/>
    <mergeCell ref="L231:T231"/>
    <mergeCell ref="L232:T232"/>
    <mergeCell ref="L221:T221"/>
    <mergeCell ref="L222:T222"/>
    <mergeCell ref="L223:T223"/>
    <mergeCell ref="L224:T224"/>
    <mergeCell ref="A225:A226"/>
    <mergeCell ref="B225:K225"/>
    <mergeCell ref="L225:T226"/>
    <mergeCell ref="B226:K226"/>
    <mergeCell ref="L215:T215"/>
    <mergeCell ref="L216:T216"/>
    <mergeCell ref="L217:T217"/>
    <mergeCell ref="L218:T218"/>
    <mergeCell ref="L219:T219"/>
    <mergeCell ref="L220:T220"/>
    <mergeCell ref="L209:T209"/>
    <mergeCell ref="L210:T210"/>
    <mergeCell ref="L211:T211"/>
    <mergeCell ref="L212:T212"/>
    <mergeCell ref="L213:T213"/>
    <mergeCell ref="L214:T214"/>
    <mergeCell ref="L204:T204"/>
    <mergeCell ref="B205:K205"/>
    <mergeCell ref="L205:T205"/>
    <mergeCell ref="L206:T206"/>
    <mergeCell ref="L207:T207"/>
    <mergeCell ref="L208:T208"/>
    <mergeCell ref="L197:T197"/>
    <mergeCell ref="L198:T198"/>
    <mergeCell ref="L199:T199"/>
    <mergeCell ref="L201:T201"/>
    <mergeCell ref="L202:T202"/>
    <mergeCell ref="L203:T203"/>
    <mergeCell ref="J191:J192"/>
    <mergeCell ref="K191:K192"/>
    <mergeCell ref="L191:T192"/>
    <mergeCell ref="L193:T193"/>
    <mergeCell ref="L194:T194"/>
    <mergeCell ref="K195:K196"/>
    <mergeCell ref="L195:T195"/>
    <mergeCell ref="L196:T196"/>
    <mergeCell ref="L189:T189"/>
    <mergeCell ref="L190:T190"/>
    <mergeCell ref="A191:A192"/>
    <mergeCell ref="C191:C192"/>
    <mergeCell ref="D191:D192"/>
    <mergeCell ref="E191:E192"/>
    <mergeCell ref="F191:F192"/>
    <mergeCell ref="G191:G192"/>
    <mergeCell ref="H191:H192"/>
    <mergeCell ref="I191:I192"/>
    <mergeCell ref="L183:T183"/>
    <mergeCell ref="L184:T184"/>
    <mergeCell ref="L185:T185"/>
    <mergeCell ref="L186:T186"/>
    <mergeCell ref="L187:T187"/>
    <mergeCell ref="L188:T188"/>
    <mergeCell ref="H180:H181"/>
    <mergeCell ref="I180:I181"/>
    <mergeCell ref="J180:J181"/>
    <mergeCell ref="K180:K181"/>
    <mergeCell ref="L180:T181"/>
    <mergeCell ref="L182:T182"/>
    <mergeCell ref="L176:T176"/>
    <mergeCell ref="L177:T177"/>
    <mergeCell ref="L178:T178"/>
    <mergeCell ref="L179:T179"/>
    <mergeCell ref="A180:A181"/>
    <mergeCell ref="C180:C181"/>
    <mergeCell ref="D180:D181"/>
    <mergeCell ref="E180:E181"/>
    <mergeCell ref="F180:F181"/>
    <mergeCell ref="G180:G181"/>
    <mergeCell ref="B171:K171"/>
    <mergeCell ref="L171:T171"/>
    <mergeCell ref="L172:T172"/>
    <mergeCell ref="L173:T173"/>
    <mergeCell ref="L174:T174"/>
    <mergeCell ref="L175:T175"/>
    <mergeCell ref="L165:T165"/>
    <mergeCell ref="L166:T166"/>
    <mergeCell ref="L167:T167"/>
    <mergeCell ref="L168:T168"/>
    <mergeCell ref="L169:T169"/>
    <mergeCell ref="L170:T170"/>
    <mergeCell ref="K160:K161"/>
    <mergeCell ref="L160:T161"/>
    <mergeCell ref="L162:T162"/>
    <mergeCell ref="A163:A164"/>
    <mergeCell ref="L163:T163"/>
    <mergeCell ref="L164:T164"/>
    <mergeCell ref="L159:T159"/>
    <mergeCell ref="A160:A161"/>
    <mergeCell ref="C160:C161"/>
    <mergeCell ref="D160:D161"/>
    <mergeCell ref="E160:E161"/>
    <mergeCell ref="F160:F161"/>
    <mergeCell ref="G160:G161"/>
    <mergeCell ref="H160:H161"/>
    <mergeCell ref="I160:I161"/>
    <mergeCell ref="J160:J161"/>
    <mergeCell ref="K153:K154"/>
    <mergeCell ref="L153:T154"/>
    <mergeCell ref="L155:T155"/>
    <mergeCell ref="L156:T156"/>
    <mergeCell ref="L157:T157"/>
    <mergeCell ref="L158:T158"/>
    <mergeCell ref="L152:T152"/>
    <mergeCell ref="A153:A154"/>
    <mergeCell ref="C153:C154"/>
    <mergeCell ref="D153:D154"/>
    <mergeCell ref="E153:E154"/>
    <mergeCell ref="F153:F154"/>
    <mergeCell ref="G153:G154"/>
    <mergeCell ref="H153:H154"/>
    <mergeCell ref="I153:I154"/>
    <mergeCell ref="J153:J154"/>
    <mergeCell ref="L146:T146"/>
    <mergeCell ref="L147:T147"/>
    <mergeCell ref="L148:T148"/>
    <mergeCell ref="L149:T149"/>
    <mergeCell ref="L150:T150"/>
    <mergeCell ref="L151:T151"/>
    <mergeCell ref="L140:T140"/>
    <mergeCell ref="L141:T141"/>
    <mergeCell ref="L142:T142"/>
    <mergeCell ref="L143:T143"/>
    <mergeCell ref="L144:T144"/>
    <mergeCell ref="L145:T145"/>
    <mergeCell ref="L134:T134"/>
    <mergeCell ref="L135:T135"/>
    <mergeCell ref="L136:T136"/>
    <mergeCell ref="L137:T137"/>
    <mergeCell ref="L138:T138"/>
    <mergeCell ref="B139:K139"/>
    <mergeCell ref="L139:T139"/>
    <mergeCell ref="J128:J129"/>
    <mergeCell ref="L128:T129"/>
    <mergeCell ref="L130:T130"/>
    <mergeCell ref="L131:T131"/>
    <mergeCell ref="L132:T132"/>
    <mergeCell ref="L133:T133"/>
    <mergeCell ref="L126:T126"/>
    <mergeCell ref="L127:T127"/>
    <mergeCell ref="A128:A129"/>
    <mergeCell ref="C128:C129"/>
    <mergeCell ref="D128:D129"/>
    <mergeCell ref="E128:E129"/>
    <mergeCell ref="F128:F129"/>
    <mergeCell ref="G128:G129"/>
    <mergeCell ref="H128:H129"/>
    <mergeCell ref="I128:I129"/>
    <mergeCell ref="I122:I123"/>
    <mergeCell ref="J122:J123"/>
    <mergeCell ref="K122:K123"/>
    <mergeCell ref="L122:T123"/>
    <mergeCell ref="L124:T124"/>
    <mergeCell ref="L125:T125"/>
    <mergeCell ref="L119:T119"/>
    <mergeCell ref="L120:T120"/>
    <mergeCell ref="L121:T121"/>
    <mergeCell ref="A122:A123"/>
    <mergeCell ref="C122:C123"/>
    <mergeCell ref="D122:D123"/>
    <mergeCell ref="E122:E123"/>
    <mergeCell ref="F122:F123"/>
    <mergeCell ref="G122:G123"/>
    <mergeCell ref="H122:H123"/>
    <mergeCell ref="H116:H117"/>
    <mergeCell ref="I116:I117"/>
    <mergeCell ref="J116:J117"/>
    <mergeCell ref="K116:K117"/>
    <mergeCell ref="L116:T117"/>
    <mergeCell ref="L118:T118"/>
    <mergeCell ref="L112:T112"/>
    <mergeCell ref="L113:T113"/>
    <mergeCell ref="L114:T114"/>
    <mergeCell ref="L115:T115"/>
    <mergeCell ref="A116:A117"/>
    <mergeCell ref="C116:C117"/>
    <mergeCell ref="D116:D117"/>
    <mergeCell ref="E116:E117"/>
    <mergeCell ref="F116:F117"/>
    <mergeCell ref="G116:G117"/>
    <mergeCell ref="G110:G111"/>
    <mergeCell ref="H110:H111"/>
    <mergeCell ref="I110:I111"/>
    <mergeCell ref="J110:J111"/>
    <mergeCell ref="K110:K111"/>
    <mergeCell ref="L110:T111"/>
    <mergeCell ref="J106:J107"/>
    <mergeCell ref="K106:K107"/>
    <mergeCell ref="L106:T107"/>
    <mergeCell ref="L108:T108"/>
    <mergeCell ref="L109:T109"/>
    <mergeCell ref="A110:A111"/>
    <mergeCell ref="C110:C111"/>
    <mergeCell ref="D110:D111"/>
    <mergeCell ref="E110:E111"/>
    <mergeCell ref="F110:F111"/>
    <mergeCell ref="L104:T104"/>
    <mergeCell ref="L105:T105"/>
    <mergeCell ref="A106:A107"/>
    <mergeCell ref="C106:C107"/>
    <mergeCell ref="D106:D107"/>
    <mergeCell ref="E106:E107"/>
    <mergeCell ref="F106:F107"/>
    <mergeCell ref="G106:G107"/>
    <mergeCell ref="H106:H107"/>
    <mergeCell ref="I106:I107"/>
    <mergeCell ref="L98:T98"/>
    <mergeCell ref="L99:T99"/>
    <mergeCell ref="L100:T100"/>
    <mergeCell ref="L101:T101"/>
    <mergeCell ref="L102:T102"/>
    <mergeCell ref="L103:T103"/>
    <mergeCell ref="L92:T92"/>
    <mergeCell ref="L93:T93"/>
    <mergeCell ref="L94:T94"/>
    <mergeCell ref="L95:T95"/>
    <mergeCell ref="L96:T96"/>
    <mergeCell ref="L97:T97"/>
    <mergeCell ref="L86:T86"/>
    <mergeCell ref="L87:T87"/>
    <mergeCell ref="L88:T88"/>
    <mergeCell ref="L89:T89"/>
    <mergeCell ref="L90:T90"/>
    <mergeCell ref="L91:T91"/>
    <mergeCell ref="L80:T80"/>
    <mergeCell ref="L81:T81"/>
    <mergeCell ref="L82:T82"/>
    <mergeCell ref="L83:T83"/>
    <mergeCell ref="L84:T84"/>
    <mergeCell ref="L85:T85"/>
    <mergeCell ref="L74:T74"/>
    <mergeCell ref="L75:T75"/>
    <mergeCell ref="L76:T76"/>
    <mergeCell ref="L77:T77"/>
    <mergeCell ref="L78:T78"/>
    <mergeCell ref="L79:T79"/>
    <mergeCell ref="L68:T68"/>
    <mergeCell ref="L69:T69"/>
    <mergeCell ref="L70:T70"/>
    <mergeCell ref="L71:T71"/>
    <mergeCell ref="L72:T72"/>
    <mergeCell ref="L73:T73"/>
    <mergeCell ref="B63:K63"/>
    <mergeCell ref="L63:T63"/>
    <mergeCell ref="L64:T64"/>
    <mergeCell ref="L65:T65"/>
    <mergeCell ref="L66:T66"/>
    <mergeCell ref="L67:T67"/>
    <mergeCell ref="L57:T57"/>
    <mergeCell ref="L58:T58"/>
    <mergeCell ref="L59:T59"/>
    <mergeCell ref="L60:T60"/>
    <mergeCell ref="L61:T61"/>
    <mergeCell ref="L62:T62"/>
    <mergeCell ref="I52:I53"/>
    <mergeCell ref="J52:J53"/>
    <mergeCell ref="L52:T53"/>
    <mergeCell ref="L54:T54"/>
    <mergeCell ref="L55:T55"/>
    <mergeCell ref="L56:T56"/>
    <mergeCell ref="L49:T49"/>
    <mergeCell ref="L50:T50"/>
    <mergeCell ref="L51:T51"/>
    <mergeCell ref="A52:A53"/>
    <mergeCell ref="C52:C53"/>
    <mergeCell ref="D52:D53"/>
    <mergeCell ref="E52:E53"/>
    <mergeCell ref="F52:F53"/>
    <mergeCell ref="G52:G53"/>
    <mergeCell ref="H52:H53"/>
    <mergeCell ref="H46:H47"/>
    <mergeCell ref="I46:I47"/>
    <mergeCell ref="J46:J47"/>
    <mergeCell ref="K46:K47"/>
    <mergeCell ref="L46:T47"/>
    <mergeCell ref="L48:T48"/>
    <mergeCell ref="A46:A47"/>
    <mergeCell ref="C46:C47"/>
    <mergeCell ref="D46:D47"/>
    <mergeCell ref="E46:E47"/>
    <mergeCell ref="F46:F47"/>
    <mergeCell ref="G46:G47"/>
    <mergeCell ref="I42:I43"/>
    <mergeCell ref="J42:J43"/>
    <mergeCell ref="K42:K43"/>
    <mergeCell ref="L42:T43"/>
    <mergeCell ref="L44:T44"/>
    <mergeCell ref="L45:T45"/>
    <mergeCell ref="C42:C43"/>
    <mergeCell ref="D42:D43"/>
    <mergeCell ref="E42:E43"/>
    <mergeCell ref="F42:F43"/>
    <mergeCell ref="G42:G43"/>
    <mergeCell ref="H42:H43"/>
    <mergeCell ref="L35:T35"/>
    <mergeCell ref="L36:T36"/>
    <mergeCell ref="L37:T37"/>
    <mergeCell ref="L38:T38"/>
    <mergeCell ref="L40:T40"/>
    <mergeCell ref="L41:T41"/>
    <mergeCell ref="L29:T29"/>
    <mergeCell ref="L30:T30"/>
    <mergeCell ref="L31:T31"/>
    <mergeCell ref="L32:T32"/>
    <mergeCell ref="L33:T33"/>
    <mergeCell ref="L34:T34"/>
    <mergeCell ref="L23:T23"/>
    <mergeCell ref="L24:T24"/>
    <mergeCell ref="L25:T25"/>
    <mergeCell ref="L26:T26"/>
    <mergeCell ref="L27:T27"/>
    <mergeCell ref="L28:T28"/>
    <mergeCell ref="L18:T18"/>
    <mergeCell ref="L19:T19"/>
    <mergeCell ref="L20:T20"/>
    <mergeCell ref="B21:K21"/>
    <mergeCell ref="L21:T21"/>
    <mergeCell ref="L22:T22"/>
    <mergeCell ref="L12:T12"/>
    <mergeCell ref="L13:T13"/>
    <mergeCell ref="L14:T14"/>
    <mergeCell ref="L15:T15"/>
    <mergeCell ref="L16:T16"/>
    <mergeCell ref="L17:T17"/>
    <mergeCell ref="J1:K1"/>
    <mergeCell ref="A2:K2"/>
    <mergeCell ref="A3:K3"/>
    <mergeCell ref="B6:B10"/>
    <mergeCell ref="C6:J9"/>
    <mergeCell ref="L11:T11"/>
  </mergeCells>
  <printOptions/>
  <pageMargins left="0.7086614173228347" right="0.7086614173228347" top="0.7480314960629921" bottom="0.7480314960629921" header="0.31496062992125984" footer="0.31496062992125984"/>
  <pageSetup orientation="landscape" paperSize="9" scale="72" r:id="rId1"/>
  <rowBreaks count="17" manualBreakCount="17">
    <brk id="20" max="12" man="1"/>
    <brk id="38" max="12" man="1"/>
    <brk id="45" max="12" man="1"/>
    <brk id="62" max="12" man="1"/>
    <brk id="78" max="12" man="1"/>
    <brk id="87" max="12" man="1"/>
    <brk id="97" max="12" man="1"/>
    <brk id="102" max="12" man="1"/>
    <brk id="115" max="12" man="1"/>
    <brk id="127" max="12" man="1"/>
    <brk id="138" max="12" man="1"/>
    <brk id="152" max="12" man="1"/>
    <brk id="165" max="12" man="1"/>
    <brk id="170" max="12" man="1"/>
    <brk id="194" max="12" man="1"/>
    <brk id="204" max="12" man="1"/>
    <brk id="224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253"/>
  <sheetViews>
    <sheetView zoomScaleSheetLayoutView="70" zoomScalePageLayoutView="0" workbookViewId="0" topLeftCell="A211">
      <selection activeCell="AE215" sqref="AE215"/>
    </sheetView>
  </sheetViews>
  <sheetFormatPr defaultColWidth="9.140625" defaultRowHeight="15"/>
  <cols>
    <col min="1" max="1" width="6.57421875" style="0" customWidth="1"/>
    <col min="2" max="2" width="28.57421875" style="0" customWidth="1"/>
    <col min="3" max="3" width="10.421875" style="0" customWidth="1"/>
    <col min="4" max="4" width="10.140625" style="0" customWidth="1"/>
    <col min="6" max="7" width="9.28125" style="0" customWidth="1"/>
    <col min="11" max="11" width="31.57421875" style="0" customWidth="1"/>
    <col min="12" max="12" width="12.57421875" style="0" hidden="1" customWidth="1"/>
    <col min="13" max="20" width="9.140625" style="0" hidden="1" customWidth="1"/>
    <col min="21" max="21" width="0" style="0" hidden="1" customWidth="1"/>
    <col min="22" max="22" width="8.00390625" style="0" customWidth="1"/>
    <col min="23" max="23" width="7.140625" style="0" customWidth="1"/>
    <col min="24" max="24" width="8.140625" style="0" customWidth="1"/>
  </cols>
  <sheetData>
    <row r="1" spans="10:24" ht="15">
      <c r="J1" s="233" t="s">
        <v>93</v>
      </c>
      <c r="K1" s="234"/>
      <c r="V1" s="139">
        <v>42053</v>
      </c>
      <c r="W1" s="139">
        <v>42082</v>
      </c>
      <c r="X1" s="139"/>
    </row>
    <row r="2" spans="1:11" ht="15.75">
      <c r="A2" s="174" t="s">
        <v>82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ht="15.75">
      <c r="A3" s="174" t="s">
        <v>83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ht="15.75">
      <c r="A4" s="130"/>
    </row>
    <row r="5" ht="15.75" thickBot="1">
      <c r="A5" s="1"/>
    </row>
    <row r="6" spans="1:11" ht="75.75" customHeight="1">
      <c r="A6" s="131" t="s">
        <v>0</v>
      </c>
      <c r="B6" s="162" t="s">
        <v>2</v>
      </c>
      <c r="C6" s="165" t="s">
        <v>3</v>
      </c>
      <c r="D6" s="166"/>
      <c r="E6" s="166"/>
      <c r="F6" s="166"/>
      <c r="G6" s="166"/>
      <c r="H6" s="166"/>
      <c r="I6" s="166"/>
      <c r="J6" s="167"/>
      <c r="K6" s="133" t="s">
        <v>4</v>
      </c>
    </row>
    <row r="7" spans="1:11" ht="69.75" customHeight="1">
      <c r="A7" s="132" t="s">
        <v>1</v>
      </c>
      <c r="B7" s="163"/>
      <c r="C7" s="168"/>
      <c r="D7" s="169"/>
      <c r="E7" s="169"/>
      <c r="F7" s="169"/>
      <c r="G7" s="169"/>
      <c r="H7" s="169"/>
      <c r="I7" s="169"/>
      <c r="J7" s="170"/>
      <c r="K7" s="134" t="s">
        <v>5</v>
      </c>
    </row>
    <row r="8" spans="1:11" ht="21.75" customHeight="1">
      <c r="A8" s="2"/>
      <c r="B8" s="163"/>
      <c r="C8" s="168"/>
      <c r="D8" s="169"/>
      <c r="E8" s="169"/>
      <c r="F8" s="169"/>
      <c r="G8" s="169"/>
      <c r="H8" s="169"/>
      <c r="I8" s="169"/>
      <c r="J8" s="170"/>
      <c r="K8" s="134" t="s">
        <v>6</v>
      </c>
    </row>
    <row r="9" spans="1:11" ht="16.5" thickBot="1">
      <c r="A9" s="2"/>
      <c r="B9" s="163"/>
      <c r="C9" s="171"/>
      <c r="D9" s="172"/>
      <c r="E9" s="172"/>
      <c r="F9" s="172"/>
      <c r="G9" s="172"/>
      <c r="H9" s="172"/>
      <c r="I9" s="172"/>
      <c r="J9" s="173"/>
      <c r="K9" s="135"/>
    </row>
    <row r="10" spans="1:11" ht="16.5" thickBot="1">
      <c r="A10" s="3"/>
      <c r="B10" s="164"/>
      <c r="C10" s="135" t="s">
        <v>7</v>
      </c>
      <c r="D10" s="135" t="s">
        <v>8</v>
      </c>
      <c r="E10" s="135" t="s">
        <v>9</v>
      </c>
      <c r="F10" s="135" t="s">
        <v>10</v>
      </c>
      <c r="G10" s="135" t="s">
        <v>11</v>
      </c>
      <c r="H10" s="135" t="s">
        <v>12</v>
      </c>
      <c r="I10" s="135" t="s">
        <v>13</v>
      </c>
      <c r="J10" s="135" t="s">
        <v>14</v>
      </c>
      <c r="K10" s="135"/>
    </row>
    <row r="11" spans="1:20" ht="16.5" thickBot="1">
      <c r="A11" s="8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151"/>
      <c r="M11" s="152"/>
      <c r="N11" s="152"/>
      <c r="O11" s="152"/>
      <c r="P11" s="152"/>
      <c r="Q11" s="152"/>
      <c r="R11" s="152"/>
      <c r="S11" s="152"/>
      <c r="T11" s="152"/>
    </row>
    <row r="12" spans="1:20" ht="63.75" thickBot="1">
      <c r="A12" s="10">
        <v>2</v>
      </c>
      <c r="B12" s="11" t="s">
        <v>114</v>
      </c>
      <c r="C12" s="17">
        <f aca="true" t="shared" si="0" ref="C12:J12">C22+C64+C146+C178+C222+C243</f>
        <v>1947433.4</v>
      </c>
      <c r="D12" s="137">
        <f t="shared" si="0"/>
        <v>252246.40000000002</v>
      </c>
      <c r="E12" s="17">
        <f t="shared" si="0"/>
        <v>260842.5</v>
      </c>
      <c r="F12" s="17">
        <f t="shared" si="0"/>
        <v>275810.4</v>
      </c>
      <c r="G12" s="17">
        <f t="shared" si="0"/>
        <v>290344.89999999997</v>
      </c>
      <c r="H12" s="17">
        <f t="shared" si="0"/>
        <v>290344.89999999997</v>
      </c>
      <c r="I12" s="17">
        <f t="shared" si="0"/>
        <v>290344.89999999997</v>
      </c>
      <c r="J12" s="17">
        <f t="shared" si="0"/>
        <v>290344.89999999997</v>
      </c>
      <c r="K12" s="12"/>
      <c r="L12" s="248">
        <f>L22+L64+L178</f>
        <v>806100</v>
      </c>
      <c r="M12" s="249"/>
      <c r="N12" s="249"/>
      <c r="O12" s="249"/>
      <c r="P12" s="249"/>
      <c r="Q12" s="249"/>
      <c r="R12" s="249"/>
      <c r="S12" s="249"/>
      <c r="T12" s="249"/>
    </row>
    <row r="13" spans="1:20" ht="16.5" thickBot="1">
      <c r="A13" s="10">
        <v>3</v>
      </c>
      <c r="B13" s="11" t="s">
        <v>16</v>
      </c>
      <c r="C13" s="18">
        <f aca="true" t="shared" si="1" ref="C13:J13">C23+C67+C147+C179+C223</f>
        <v>992489.5</v>
      </c>
      <c r="D13" s="138">
        <f t="shared" si="1"/>
        <v>128814.6</v>
      </c>
      <c r="E13" s="18">
        <f t="shared" si="1"/>
        <v>128378.5</v>
      </c>
      <c r="F13" s="18">
        <f t="shared" si="1"/>
        <v>138034.7</v>
      </c>
      <c r="G13" s="18">
        <f t="shared" si="1"/>
        <v>149626.7</v>
      </c>
      <c r="H13" s="18">
        <f t="shared" si="1"/>
        <v>149626.7</v>
      </c>
      <c r="I13" s="18">
        <f t="shared" si="1"/>
        <v>149626.7</v>
      </c>
      <c r="J13" s="18">
        <f t="shared" si="1"/>
        <v>149626.7</v>
      </c>
      <c r="K13" s="12"/>
      <c r="L13" s="151"/>
      <c r="M13" s="152"/>
      <c r="N13" s="152"/>
      <c r="O13" s="152"/>
      <c r="P13" s="152"/>
      <c r="Q13" s="152"/>
      <c r="R13" s="152"/>
      <c r="S13" s="152"/>
      <c r="T13" s="152"/>
    </row>
    <row r="14" spans="1:20" ht="48" thickBot="1">
      <c r="A14" s="10">
        <v>4</v>
      </c>
      <c r="B14" s="11" t="s">
        <v>55</v>
      </c>
      <c r="C14" s="18">
        <f aca="true" t="shared" si="2" ref="C14:J14">C24+C68+C148+C180+C225</f>
        <v>542633.7</v>
      </c>
      <c r="D14" s="138">
        <f t="shared" si="2"/>
        <v>67727.5</v>
      </c>
      <c r="E14" s="18">
        <f t="shared" si="2"/>
        <v>69946.8</v>
      </c>
      <c r="F14" s="18">
        <f t="shared" si="2"/>
        <v>75758.6</v>
      </c>
      <c r="G14" s="18">
        <f t="shared" si="2"/>
        <v>82294.9</v>
      </c>
      <c r="H14" s="18">
        <f t="shared" si="2"/>
        <v>82294.9</v>
      </c>
      <c r="I14" s="18">
        <f t="shared" si="2"/>
        <v>82294.9</v>
      </c>
      <c r="J14" s="18">
        <f t="shared" si="2"/>
        <v>82294.9</v>
      </c>
      <c r="K14" s="12"/>
      <c r="L14" s="151"/>
      <c r="M14" s="152"/>
      <c r="N14" s="152"/>
      <c r="O14" s="152"/>
      <c r="P14" s="152"/>
      <c r="Q14" s="152"/>
      <c r="R14" s="152"/>
      <c r="S14" s="152"/>
      <c r="T14" s="152"/>
    </row>
    <row r="15" spans="1:20" ht="16.5" thickBot="1">
      <c r="A15" s="10">
        <v>5</v>
      </c>
      <c r="B15" s="11" t="s">
        <v>17</v>
      </c>
      <c r="C15" s="17">
        <f aca="true" t="shared" si="3" ref="C15:J16">C25+C69+C149+C181+C225+C244</f>
        <v>954943.9000000001</v>
      </c>
      <c r="D15" s="137">
        <f t="shared" si="3"/>
        <v>123431.7</v>
      </c>
      <c r="E15" s="17">
        <f t="shared" si="3"/>
        <v>132464</v>
      </c>
      <c r="F15" s="17">
        <f t="shared" si="3"/>
        <v>137775.7</v>
      </c>
      <c r="G15" s="17">
        <f t="shared" si="3"/>
        <v>140718.19999999998</v>
      </c>
      <c r="H15" s="17">
        <f t="shared" si="3"/>
        <v>140718.19999999998</v>
      </c>
      <c r="I15" s="17">
        <f t="shared" si="3"/>
        <v>140718.19999999998</v>
      </c>
      <c r="J15" s="17">
        <f t="shared" si="3"/>
        <v>140718.19999999998</v>
      </c>
      <c r="K15" s="12"/>
      <c r="L15" s="151"/>
      <c r="M15" s="152"/>
      <c r="N15" s="152"/>
      <c r="O15" s="152"/>
      <c r="P15" s="152"/>
      <c r="Q15" s="152"/>
      <c r="R15" s="152"/>
      <c r="S15" s="152"/>
      <c r="T15" s="152"/>
    </row>
    <row r="16" spans="1:20" ht="48" thickBot="1">
      <c r="A16" s="10">
        <v>6</v>
      </c>
      <c r="B16" s="11" t="s">
        <v>55</v>
      </c>
      <c r="C16" s="17">
        <f t="shared" si="3"/>
        <v>384777.39999999997</v>
      </c>
      <c r="D16" s="137">
        <f t="shared" si="3"/>
        <v>43234.200000000004</v>
      </c>
      <c r="E16" s="17">
        <f t="shared" si="3"/>
        <v>53613.5</v>
      </c>
      <c r="F16" s="17">
        <f t="shared" si="3"/>
        <v>56218.100000000006</v>
      </c>
      <c r="G16" s="17">
        <f t="shared" si="3"/>
        <v>57927.9</v>
      </c>
      <c r="H16" s="17">
        <f t="shared" si="3"/>
        <v>57927.9</v>
      </c>
      <c r="I16" s="17">
        <f t="shared" si="3"/>
        <v>57927.9</v>
      </c>
      <c r="J16" s="17">
        <f t="shared" si="3"/>
        <v>57927.9</v>
      </c>
      <c r="K16" s="12"/>
      <c r="L16" s="151"/>
      <c r="M16" s="152"/>
      <c r="N16" s="152"/>
      <c r="O16" s="152"/>
      <c r="P16" s="152"/>
      <c r="Q16" s="152"/>
      <c r="R16" s="152"/>
      <c r="S16" s="152"/>
      <c r="T16" s="152"/>
    </row>
    <row r="17" spans="1:20" ht="16.5" customHeight="1" hidden="1" thickBot="1">
      <c r="A17" s="10"/>
      <c r="B17" s="11" t="s">
        <v>18</v>
      </c>
      <c r="C17" s="17"/>
      <c r="D17" s="17"/>
      <c r="E17" s="18"/>
      <c r="F17" s="17"/>
      <c r="G17" s="17"/>
      <c r="H17" s="17"/>
      <c r="I17" s="17"/>
      <c r="J17" s="17"/>
      <c r="K17" s="12"/>
      <c r="L17" s="151"/>
      <c r="M17" s="152"/>
      <c r="N17" s="152"/>
      <c r="O17" s="152"/>
      <c r="P17" s="152"/>
      <c r="Q17" s="152"/>
      <c r="R17" s="152"/>
      <c r="S17" s="152"/>
      <c r="T17" s="152"/>
    </row>
    <row r="18" spans="1:20" ht="16.5" customHeight="1" hidden="1" thickBot="1">
      <c r="A18" s="10"/>
      <c r="B18" s="11" t="s">
        <v>16</v>
      </c>
      <c r="C18" s="17"/>
      <c r="D18" s="17"/>
      <c r="E18" s="17"/>
      <c r="F18" s="17"/>
      <c r="G18" s="17"/>
      <c r="H18" s="17"/>
      <c r="I18" s="17"/>
      <c r="J18" s="17"/>
      <c r="K18" s="12"/>
      <c r="L18" s="151"/>
      <c r="M18" s="152"/>
      <c r="N18" s="152"/>
      <c r="O18" s="152"/>
      <c r="P18" s="152"/>
      <c r="Q18" s="152"/>
      <c r="R18" s="152"/>
      <c r="S18" s="152"/>
      <c r="T18" s="152"/>
    </row>
    <row r="19" spans="1:20" ht="16.5" customHeight="1" hidden="1" thickBot="1">
      <c r="A19" s="10"/>
      <c r="B19" s="11" t="s">
        <v>17</v>
      </c>
      <c r="C19" s="17"/>
      <c r="D19" s="17"/>
      <c r="E19" s="17"/>
      <c r="F19" s="17"/>
      <c r="G19" s="17"/>
      <c r="H19" s="17"/>
      <c r="I19" s="17"/>
      <c r="J19" s="17"/>
      <c r="K19" s="12"/>
      <c r="L19" s="151"/>
      <c r="M19" s="152"/>
      <c r="N19" s="152"/>
      <c r="O19" s="152"/>
      <c r="P19" s="152"/>
      <c r="Q19" s="152"/>
      <c r="R19" s="152"/>
      <c r="S19" s="152"/>
      <c r="T19" s="152"/>
    </row>
    <row r="20" spans="1:20" ht="32.25" customHeight="1" hidden="1" thickBot="1">
      <c r="A20" s="10"/>
      <c r="B20" s="11" t="s">
        <v>19</v>
      </c>
      <c r="C20" s="17"/>
      <c r="D20" s="17"/>
      <c r="E20" s="18"/>
      <c r="F20" s="17"/>
      <c r="G20" s="17"/>
      <c r="H20" s="17"/>
      <c r="I20" s="17"/>
      <c r="J20" s="17"/>
      <c r="K20" s="12"/>
      <c r="L20" s="151"/>
      <c r="M20" s="152"/>
      <c r="N20" s="152"/>
      <c r="O20" s="152"/>
      <c r="P20" s="152"/>
      <c r="Q20" s="152"/>
      <c r="R20" s="152"/>
      <c r="S20" s="152"/>
      <c r="T20" s="152"/>
    </row>
    <row r="21" spans="1:20" ht="31.5" customHeight="1" thickBot="1">
      <c r="A21" s="10">
        <v>7</v>
      </c>
      <c r="B21" s="159" t="s">
        <v>20</v>
      </c>
      <c r="C21" s="160"/>
      <c r="D21" s="160"/>
      <c r="E21" s="160"/>
      <c r="F21" s="160"/>
      <c r="G21" s="160"/>
      <c r="H21" s="160"/>
      <c r="I21" s="160"/>
      <c r="J21" s="160"/>
      <c r="K21" s="161"/>
      <c r="L21" s="151"/>
      <c r="M21" s="152"/>
      <c r="N21" s="152"/>
      <c r="O21" s="152"/>
      <c r="P21" s="152"/>
      <c r="Q21" s="152"/>
      <c r="R21" s="152"/>
      <c r="S21" s="152"/>
      <c r="T21" s="152"/>
    </row>
    <row r="22" spans="1:21" ht="60.75" customHeight="1" thickBot="1">
      <c r="A22" s="127">
        <v>8</v>
      </c>
      <c r="B22" s="20" t="s">
        <v>21</v>
      </c>
      <c r="C22" s="19">
        <f>D22+E22+F22+G22+H22+I22+J22</f>
        <v>488654.8</v>
      </c>
      <c r="D22" s="19">
        <f>D23+D25</f>
        <v>56756.5</v>
      </c>
      <c r="E22" s="19">
        <f aca="true" t="shared" si="4" ref="E22:J22">E23+E25</f>
        <v>65078.1</v>
      </c>
      <c r="F22" s="19">
        <f t="shared" si="4"/>
        <v>69333</v>
      </c>
      <c r="G22" s="19">
        <f t="shared" si="4"/>
        <v>74371.8</v>
      </c>
      <c r="H22" s="19">
        <f t="shared" si="4"/>
        <v>74371.8</v>
      </c>
      <c r="I22" s="19">
        <f t="shared" si="4"/>
        <v>74371.8</v>
      </c>
      <c r="J22" s="19">
        <f t="shared" si="4"/>
        <v>74371.8</v>
      </c>
      <c r="K22" s="89"/>
      <c r="L22" s="151">
        <f>L31+L36+L39+L46</f>
        <v>-94805.3600000001</v>
      </c>
      <c r="M22" s="152"/>
      <c r="N22" s="152"/>
      <c r="O22" s="152"/>
      <c r="P22" s="152"/>
      <c r="Q22" s="152"/>
      <c r="R22" s="152"/>
      <c r="S22" s="152"/>
      <c r="T22" s="152"/>
      <c r="U22">
        <v>-94.8</v>
      </c>
    </row>
    <row r="23" spans="1:20" ht="16.5" thickBot="1">
      <c r="A23" s="127">
        <v>9</v>
      </c>
      <c r="B23" s="11" t="s">
        <v>16</v>
      </c>
      <c r="C23" s="19">
        <f>D23+E23+F23+G23+H23+I23+J23</f>
        <v>227705</v>
      </c>
      <c r="D23" s="16">
        <f aca="true" t="shared" si="5" ref="D23:J24">D32+D48+D54+D59+D37</f>
        <v>27439</v>
      </c>
      <c r="E23" s="16">
        <f t="shared" si="5"/>
        <v>28968</v>
      </c>
      <c r="F23" s="16">
        <f t="shared" si="5"/>
        <v>31686</v>
      </c>
      <c r="G23" s="16">
        <f t="shared" si="5"/>
        <v>34903</v>
      </c>
      <c r="H23" s="16">
        <f t="shared" si="5"/>
        <v>34903</v>
      </c>
      <c r="I23" s="16">
        <f t="shared" si="5"/>
        <v>34903</v>
      </c>
      <c r="J23" s="16">
        <f t="shared" si="5"/>
        <v>34903</v>
      </c>
      <c r="K23" s="89"/>
      <c r="L23" s="151"/>
      <c r="M23" s="152"/>
      <c r="N23" s="152"/>
      <c r="O23" s="152"/>
      <c r="P23" s="152"/>
      <c r="Q23" s="152"/>
      <c r="R23" s="152"/>
      <c r="S23" s="152"/>
      <c r="T23" s="152"/>
    </row>
    <row r="24" spans="1:20" ht="48" thickBot="1">
      <c r="A24" s="127">
        <v>10</v>
      </c>
      <c r="B24" s="11" t="s">
        <v>39</v>
      </c>
      <c r="C24" s="19">
        <f>D24+E24+F24+G24+H24+I24+J24</f>
        <v>216868.19999999995</v>
      </c>
      <c r="D24" s="16">
        <f t="shared" si="5"/>
        <v>26199.8</v>
      </c>
      <c r="E24" s="16">
        <f t="shared" si="5"/>
        <v>27472.5</v>
      </c>
      <c r="F24" s="16">
        <f t="shared" si="5"/>
        <v>30186.7</v>
      </c>
      <c r="G24" s="16">
        <f t="shared" si="5"/>
        <v>33252.299999999996</v>
      </c>
      <c r="H24" s="16">
        <f t="shared" si="5"/>
        <v>33252.299999999996</v>
      </c>
      <c r="I24" s="16">
        <f t="shared" si="5"/>
        <v>33252.299999999996</v>
      </c>
      <c r="J24" s="16">
        <f t="shared" si="5"/>
        <v>33252.299999999996</v>
      </c>
      <c r="K24" s="89"/>
      <c r="L24" s="151"/>
      <c r="M24" s="152"/>
      <c r="N24" s="152"/>
      <c r="O24" s="152"/>
      <c r="P24" s="152"/>
      <c r="Q24" s="152"/>
      <c r="R24" s="152"/>
      <c r="S24" s="152"/>
      <c r="T24" s="152"/>
    </row>
    <row r="25" spans="1:20" ht="16.5" thickBot="1">
      <c r="A25" s="127">
        <v>11</v>
      </c>
      <c r="B25" s="11" t="s">
        <v>17</v>
      </c>
      <c r="C25" s="19">
        <f>D25+E25+F25+G25+H25+I25+J25</f>
        <v>260949.8</v>
      </c>
      <c r="D25" s="52">
        <f>D34+D40+D44+D50+D56+D61</f>
        <v>29317.5</v>
      </c>
      <c r="E25" s="16">
        <f aca="true" t="shared" si="6" ref="E25:J26">E34+E40+E44+E50+E56+E61</f>
        <v>36110.1</v>
      </c>
      <c r="F25" s="16">
        <f t="shared" si="6"/>
        <v>37647</v>
      </c>
      <c r="G25" s="16">
        <f t="shared" si="6"/>
        <v>39468.8</v>
      </c>
      <c r="H25" s="16">
        <f t="shared" si="6"/>
        <v>39468.8</v>
      </c>
      <c r="I25" s="16">
        <f t="shared" si="6"/>
        <v>39468.8</v>
      </c>
      <c r="J25" s="16">
        <f t="shared" si="6"/>
        <v>39468.8</v>
      </c>
      <c r="K25" s="89"/>
      <c r="L25" s="151"/>
      <c r="M25" s="152"/>
      <c r="N25" s="152"/>
      <c r="O25" s="152"/>
      <c r="P25" s="152"/>
      <c r="Q25" s="152"/>
      <c r="R25" s="152"/>
      <c r="S25" s="152"/>
      <c r="T25" s="152"/>
    </row>
    <row r="26" spans="1:20" ht="48" thickBot="1">
      <c r="A26" s="127">
        <v>12</v>
      </c>
      <c r="B26" s="11" t="s">
        <v>39</v>
      </c>
      <c r="C26" s="19">
        <f>D26+E26+F26+G26+H26+I26+J26</f>
        <v>244320.8</v>
      </c>
      <c r="D26" s="52">
        <f>D35+D41+D45+D51+D57+D62-0.1</f>
        <v>27010.4</v>
      </c>
      <c r="E26" s="16">
        <f t="shared" si="6"/>
        <v>33799.9</v>
      </c>
      <c r="F26" s="16">
        <f t="shared" si="6"/>
        <v>35290.5</v>
      </c>
      <c r="G26" s="16">
        <f t="shared" si="6"/>
        <v>37055</v>
      </c>
      <c r="H26" s="16">
        <f t="shared" si="6"/>
        <v>37055</v>
      </c>
      <c r="I26" s="16">
        <f t="shared" si="6"/>
        <v>37055</v>
      </c>
      <c r="J26" s="16">
        <f t="shared" si="6"/>
        <v>37055</v>
      </c>
      <c r="K26" s="89"/>
      <c r="L26" s="151"/>
      <c r="M26" s="152"/>
      <c r="N26" s="152"/>
      <c r="O26" s="152"/>
      <c r="P26" s="152"/>
      <c r="Q26" s="152"/>
      <c r="R26" s="152"/>
      <c r="S26" s="152"/>
      <c r="T26" s="152"/>
    </row>
    <row r="27" spans="1:20" ht="16.5" customHeight="1" hidden="1" thickBot="1">
      <c r="A27" s="127"/>
      <c r="B27" s="11" t="s">
        <v>18</v>
      </c>
      <c r="C27" s="16"/>
      <c r="D27" s="16"/>
      <c r="E27" s="16"/>
      <c r="F27" s="16"/>
      <c r="G27" s="16"/>
      <c r="H27" s="16"/>
      <c r="I27" s="16"/>
      <c r="J27" s="16"/>
      <c r="K27" s="89"/>
      <c r="L27" s="151"/>
      <c r="M27" s="152"/>
      <c r="N27" s="152"/>
      <c r="O27" s="152"/>
      <c r="P27" s="152"/>
      <c r="Q27" s="152"/>
      <c r="R27" s="152"/>
      <c r="S27" s="152"/>
      <c r="T27" s="152"/>
    </row>
    <row r="28" spans="1:20" ht="16.5" customHeight="1" hidden="1" thickBot="1">
      <c r="A28" s="127"/>
      <c r="B28" s="11" t="s">
        <v>16</v>
      </c>
      <c r="C28" s="16"/>
      <c r="D28" s="16"/>
      <c r="E28" s="16"/>
      <c r="F28" s="16"/>
      <c r="G28" s="16"/>
      <c r="H28" s="16"/>
      <c r="I28" s="16"/>
      <c r="J28" s="16"/>
      <c r="K28" s="89"/>
      <c r="L28" s="151"/>
      <c r="M28" s="152"/>
      <c r="N28" s="152"/>
      <c r="O28" s="152"/>
      <c r="P28" s="152"/>
      <c r="Q28" s="152"/>
      <c r="R28" s="152"/>
      <c r="S28" s="152"/>
      <c r="T28" s="152"/>
    </row>
    <row r="29" spans="1:20" ht="16.5" customHeight="1" hidden="1" thickBot="1">
      <c r="A29" s="127"/>
      <c r="B29" s="11" t="s">
        <v>17</v>
      </c>
      <c r="C29" s="16"/>
      <c r="D29" s="16"/>
      <c r="E29" s="16"/>
      <c r="F29" s="16"/>
      <c r="G29" s="16"/>
      <c r="H29" s="16"/>
      <c r="I29" s="16"/>
      <c r="J29" s="16"/>
      <c r="K29" s="89"/>
      <c r="L29" s="151"/>
      <c r="M29" s="152"/>
      <c r="N29" s="152"/>
      <c r="O29" s="152"/>
      <c r="P29" s="152"/>
      <c r="Q29" s="152"/>
      <c r="R29" s="152"/>
      <c r="S29" s="152"/>
      <c r="T29" s="152"/>
    </row>
    <row r="30" spans="1:20" ht="36.75" customHeight="1" hidden="1" thickBot="1">
      <c r="A30" s="127"/>
      <c r="B30" s="11" t="s">
        <v>19</v>
      </c>
      <c r="C30" s="16"/>
      <c r="D30" s="16"/>
      <c r="E30" s="16"/>
      <c r="F30" s="16"/>
      <c r="G30" s="16"/>
      <c r="H30" s="16"/>
      <c r="I30" s="16"/>
      <c r="J30" s="16"/>
      <c r="K30" s="89"/>
      <c r="L30" s="151"/>
      <c r="M30" s="152"/>
      <c r="N30" s="152"/>
      <c r="O30" s="152"/>
      <c r="P30" s="152"/>
      <c r="Q30" s="152"/>
      <c r="R30" s="152"/>
      <c r="S30" s="152"/>
      <c r="T30" s="152"/>
    </row>
    <row r="31" spans="1:20" ht="222" customHeight="1" thickBot="1">
      <c r="A31" s="127">
        <v>13</v>
      </c>
      <c r="B31" s="11" t="s">
        <v>46</v>
      </c>
      <c r="C31" s="19">
        <f>C32+C34</f>
        <v>222939.60000000003</v>
      </c>
      <c r="D31" s="19">
        <f aca="true" t="shared" si="7" ref="D31:J31">D32+D34</f>
        <v>26875</v>
      </c>
      <c r="E31" s="19">
        <f t="shared" si="7"/>
        <v>28221</v>
      </c>
      <c r="F31" s="19">
        <f t="shared" si="7"/>
        <v>31046.8</v>
      </c>
      <c r="G31" s="19">
        <f t="shared" si="7"/>
        <v>34199.2</v>
      </c>
      <c r="H31" s="19">
        <f t="shared" si="7"/>
        <v>34199.2</v>
      </c>
      <c r="I31" s="19">
        <f t="shared" si="7"/>
        <v>34199.2</v>
      </c>
      <c r="J31" s="19">
        <f t="shared" si="7"/>
        <v>34199.2</v>
      </c>
      <c r="K31" s="89" t="s">
        <v>100</v>
      </c>
      <c r="L31" s="151"/>
      <c r="M31" s="152"/>
      <c r="N31" s="152"/>
      <c r="O31" s="152"/>
      <c r="P31" s="152"/>
      <c r="Q31" s="152"/>
      <c r="R31" s="152"/>
      <c r="S31" s="152"/>
      <c r="T31" s="152"/>
    </row>
    <row r="32" spans="1:22" ht="16.5" thickBot="1">
      <c r="A32" s="127">
        <v>14</v>
      </c>
      <c r="B32" s="11" t="s">
        <v>16</v>
      </c>
      <c r="C32" s="19">
        <f>D32+E32+F32+G32+H32+I32+J32</f>
        <v>222939.60000000003</v>
      </c>
      <c r="D32" s="16">
        <v>26875</v>
      </c>
      <c r="E32" s="16">
        <f>28383.6+V32</f>
        <v>28221</v>
      </c>
      <c r="F32" s="16">
        <v>31046.8</v>
      </c>
      <c r="G32" s="16">
        <v>34199.2</v>
      </c>
      <c r="H32" s="16">
        <f aca="true" t="shared" si="8" ref="H32:J33">G32</f>
        <v>34199.2</v>
      </c>
      <c r="I32" s="16">
        <f t="shared" si="8"/>
        <v>34199.2</v>
      </c>
      <c r="J32" s="16">
        <f t="shared" si="8"/>
        <v>34199.2</v>
      </c>
      <c r="K32" s="89"/>
      <c r="L32" s="151"/>
      <c r="M32" s="152"/>
      <c r="N32" s="152"/>
      <c r="O32" s="152"/>
      <c r="P32" s="152"/>
      <c r="Q32" s="152"/>
      <c r="R32" s="152"/>
      <c r="S32" s="152"/>
      <c r="T32" s="152"/>
      <c r="V32">
        <v>-162.6</v>
      </c>
    </row>
    <row r="33" spans="1:22" ht="48" thickBot="1">
      <c r="A33" s="127">
        <v>15</v>
      </c>
      <c r="B33" s="11" t="s">
        <v>39</v>
      </c>
      <c r="C33" s="19">
        <f>D33+E33+F33+G33+H33+I33+J33</f>
        <v>212412.80000000002</v>
      </c>
      <c r="D33" s="16">
        <v>25653.6</v>
      </c>
      <c r="E33" s="16">
        <f>27061.6+V33</f>
        <v>26906.8</v>
      </c>
      <c r="F33" s="16">
        <v>29568</v>
      </c>
      <c r="G33" s="16">
        <v>32571.1</v>
      </c>
      <c r="H33" s="16">
        <f t="shared" si="8"/>
        <v>32571.1</v>
      </c>
      <c r="I33" s="16">
        <f t="shared" si="8"/>
        <v>32571.1</v>
      </c>
      <c r="J33" s="16">
        <f t="shared" si="8"/>
        <v>32571.1</v>
      </c>
      <c r="K33" s="89"/>
      <c r="L33" s="151"/>
      <c r="M33" s="152"/>
      <c r="N33" s="152"/>
      <c r="O33" s="152"/>
      <c r="P33" s="152"/>
      <c r="Q33" s="152"/>
      <c r="R33" s="152"/>
      <c r="S33" s="152"/>
      <c r="T33" s="152"/>
      <c r="V33">
        <v>-154.8</v>
      </c>
    </row>
    <row r="34" spans="1:20" ht="16.5" customHeight="1" hidden="1" thickBot="1">
      <c r="A34" s="127"/>
      <c r="B34" s="11" t="s">
        <v>17</v>
      </c>
      <c r="C34" s="19">
        <f>D34+E34+F34+G34+H34+I34+J34</f>
        <v>0</v>
      </c>
      <c r="D34" s="16"/>
      <c r="E34" s="16"/>
      <c r="F34" s="16"/>
      <c r="G34" s="16"/>
      <c r="H34" s="16"/>
      <c r="I34" s="16"/>
      <c r="J34" s="16"/>
      <c r="K34" s="89"/>
      <c r="L34" s="151"/>
      <c r="M34" s="152"/>
      <c r="N34" s="152"/>
      <c r="O34" s="152"/>
      <c r="P34" s="152"/>
      <c r="Q34" s="152"/>
      <c r="R34" s="152"/>
      <c r="S34" s="152"/>
      <c r="T34" s="152"/>
    </row>
    <row r="35" spans="1:20" ht="48" customHeight="1" hidden="1" thickBot="1">
      <c r="A35" s="127"/>
      <c r="B35" s="11" t="s">
        <v>39</v>
      </c>
      <c r="C35" s="19">
        <f>D35+E35+F35+G35+H35+I35+J35</f>
        <v>0</v>
      </c>
      <c r="D35" s="16"/>
      <c r="E35" s="16"/>
      <c r="F35" s="16"/>
      <c r="G35" s="16"/>
      <c r="H35" s="16"/>
      <c r="I35" s="16"/>
      <c r="J35" s="16"/>
      <c r="K35" s="89"/>
      <c r="L35" s="151"/>
      <c r="M35" s="152"/>
      <c r="N35" s="152"/>
      <c r="O35" s="152"/>
      <c r="P35" s="152"/>
      <c r="Q35" s="152"/>
      <c r="R35" s="152"/>
      <c r="S35" s="152"/>
      <c r="T35" s="152"/>
    </row>
    <row r="36" spans="1:20" ht="259.5" customHeight="1" thickBot="1">
      <c r="A36" s="127">
        <v>16</v>
      </c>
      <c r="B36" s="11" t="s">
        <v>47</v>
      </c>
      <c r="C36" s="19">
        <f>C37</f>
        <v>4765.400000000001</v>
      </c>
      <c r="D36" s="19">
        <f aca="true" t="shared" si="9" ref="D36:J36">D37</f>
        <v>564</v>
      </c>
      <c r="E36" s="19">
        <f t="shared" si="9"/>
        <v>747</v>
      </c>
      <c r="F36" s="19">
        <f t="shared" si="9"/>
        <v>639.2</v>
      </c>
      <c r="G36" s="19">
        <f t="shared" si="9"/>
        <v>703.8</v>
      </c>
      <c r="H36" s="19">
        <f t="shared" si="9"/>
        <v>703.8</v>
      </c>
      <c r="I36" s="19">
        <f t="shared" si="9"/>
        <v>703.8</v>
      </c>
      <c r="J36" s="19">
        <f t="shared" si="9"/>
        <v>703.8</v>
      </c>
      <c r="K36" s="89" t="s">
        <v>101</v>
      </c>
      <c r="L36" s="151"/>
      <c r="M36" s="152"/>
      <c r="N36" s="152"/>
      <c r="O36" s="152"/>
      <c r="P36" s="152"/>
      <c r="Q36" s="152"/>
      <c r="R36" s="152"/>
      <c r="S36" s="152"/>
      <c r="T36" s="152"/>
    </row>
    <row r="37" spans="1:22" ht="16.5" thickBot="1">
      <c r="A37" s="127">
        <v>17</v>
      </c>
      <c r="B37" s="11" t="s">
        <v>16</v>
      </c>
      <c r="C37" s="19">
        <f>D37+E37+F37+G37+H37+I37+J37</f>
        <v>4765.400000000001</v>
      </c>
      <c r="D37" s="16">
        <v>564</v>
      </c>
      <c r="E37" s="16">
        <f>584.4+V37</f>
        <v>747</v>
      </c>
      <c r="F37" s="16">
        <v>639.2</v>
      </c>
      <c r="G37" s="16">
        <v>703.8</v>
      </c>
      <c r="H37" s="16">
        <f aca="true" t="shared" si="10" ref="H37:J38">G37</f>
        <v>703.8</v>
      </c>
      <c r="I37" s="16">
        <f t="shared" si="10"/>
        <v>703.8</v>
      </c>
      <c r="J37" s="16">
        <f t="shared" si="10"/>
        <v>703.8</v>
      </c>
      <c r="K37" s="89"/>
      <c r="L37" s="151"/>
      <c r="M37" s="152"/>
      <c r="N37" s="152"/>
      <c r="O37" s="152"/>
      <c r="P37" s="152"/>
      <c r="Q37" s="152"/>
      <c r="R37" s="152"/>
      <c r="S37" s="152"/>
      <c r="T37" s="152"/>
      <c r="V37">
        <v>162.6</v>
      </c>
    </row>
    <row r="38" spans="1:20" ht="48" thickBot="1">
      <c r="A38" s="127">
        <v>18</v>
      </c>
      <c r="B38" s="11" t="s">
        <v>45</v>
      </c>
      <c r="C38" s="19">
        <f>D38+E38+F38+G38+H38+I38+J38</f>
        <v>4455.4</v>
      </c>
      <c r="D38" s="16">
        <v>546.2</v>
      </c>
      <c r="E38" s="16">
        <v>565.7</v>
      </c>
      <c r="F38" s="16">
        <v>618.7</v>
      </c>
      <c r="G38" s="16">
        <v>681.2</v>
      </c>
      <c r="H38" s="16">
        <f t="shared" si="10"/>
        <v>681.2</v>
      </c>
      <c r="I38" s="16">
        <f t="shared" si="10"/>
        <v>681.2</v>
      </c>
      <c r="J38" s="16">
        <f t="shared" si="10"/>
        <v>681.2</v>
      </c>
      <c r="K38" s="89"/>
      <c r="L38" s="151"/>
      <c r="M38" s="152"/>
      <c r="N38" s="152"/>
      <c r="O38" s="152"/>
      <c r="P38" s="152"/>
      <c r="Q38" s="152"/>
      <c r="R38" s="152"/>
      <c r="S38" s="152"/>
      <c r="T38" s="152"/>
    </row>
    <row r="39" spans="1:22" ht="174" thickBot="1">
      <c r="A39" s="127">
        <v>19</v>
      </c>
      <c r="B39" s="88" t="s">
        <v>48</v>
      </c>
      <c r="C39" s="19">
        <f>C40</f>
        <v>259324.39999999997</v>
      </c>
      <c r="D39" s="19">
        <f aca="true" t="shared" si="11" ref="D39:J39">D40</f>
        <v>27745.2</v>
      </c>
      <c r="E39" s="19">
        <f t="shared" si="11"/>
        <v>36057</v>
      </c>
      <c r="F39" s="19">
        <f t="shared" si="11"/>
        <v>37647</v>
      </c>
      <c r="G39" s="19">
        <f t="shared" si="11"/>
        <v>39468.8</v>
      </c>
      <c r="H39" s="19">
        <f t="shared" si="11"/>
        <v>39468.8</v>
      </c>
      <c r="I39" s="19">
        <f t="shared" si="11"/>
        <v>39468.8</v>
      </c>
      <c r="J39" s="19">
        <f t="shared" si="11"/>
        <v>39468.8</v>
      </c>
      <c r="K39" s="89" t="s">
        <v>101</v>
      </c>
      <c r="L39" s="117">
        <f>L40+L41</f>
        <v>230156</v>
      </c>
      <c r="U39">
        <v>230.2</v>
      </c>
      <c r="V39" s="119">
        <v>199.7</v>
      </c>
    </row>
    <row r="40" spans="1:23" ht="16.5" thickBot="1">
      <c r="A40" s="127">
        <v>20</v>
      </c>
      <c r="B40" s="11" t="s">
        <v>17</v>
      </c>
      <c r="C40" s="19">
        <f>D40+E40+F40+G40+H40+I40+J40</f>
        <v>259324.39999999997</v>
      </c>
      <c r="D40" s="16">
        <f>D41+2364.3+U40-0.1-89.2</f>
        <v>27745.2</v>
      </c>
      <c r="E40" s="16">
        <f>35910.4+V40+W40</f>
        <v>36057</v>
      </c>
      <c r="F40" s="16">
        <v>37647</v>
      </c>
      <c r="G40" s="16">
        <v>39468.8</v>
      </c>
      <c r="H40" s="16">
        <f aca="true" t="shared" si="12" ref="H40:J41">G40</f>
        <v>39468.8</v>
      </c>
      <c r="I40" s="16">
        <f t="shared" si="12"/>
        <v>39468.8</v>
      </c>
      <c r="J40" s="16">
        <f t="shared" si="12"/>
        <v>39468.8</v>
      </c>
      <c r="K40" s="89"/>
      <c r="L40" s="235">
        <f>32000</f>
        <v>32000</v>
      </c>
      <c r="M40" s="236"/>
      <c r="N40" s="236"/>
      <c r="O40" s="236"/>
      <c r="P40" s="236"/>
      <c r="Q40" s="236"/>
      <c r="R40" s="236"/>
      <c r="S40" s="236"/>
      <c r="T40" s="236"/>
      <c r="U40">
        <v>32</v>
      </c>
      <c r="V40">
        <v>199.7</v>
      </c>
      <c r="W40">
        <v>-53.1</v>
      </c>
    </row>
    <row r="41" spans="1:23" ht="48" thickBot="1">
      <c r="A41" s="127">
        <v>21</v>
      </c>
      <c r="B41" s="11" t="s">
        <v>39</v>
      </c>
      <c r="C41" s="19">
        <f>D41+E41+F41+G41+H41+I41+J41</f>
        <v>242695.5</v>
      </c>
      <c r="D41" s="16">
        <f>25146.4+U41+9.5+84.1</f>
        <v>25438.2</v>
      </c>
      <c r="E41" s="16">
        <f>33609.9+V41+W41</f>
        <v>33746.8</v>
      </c>
      <c r="F41" s="16">
        <v>35290.5</v>
      </c>
      <c r="G41" s="16">
        <v>37055</v>
      </c>
      <c r="H41" s="16">
        <f t="shared" si="12"/>
        <v>37055</v>
      </c>
      <c r="I41" s="16">
        <f t="shared" si="12"/>
        <v>37055</v>
      </c>
      <c r="J41" s="16">
        <f t="shared" si="12"/>
        <v>37055</v>
      </c>
      <c r="K41" s="89"/>
      <c r="L41" s="235">
        <f>24731+173425</f>
        <v>198156</v>
      </c>
      <c r="M41" s="236"/>
      <c r="N41" s="236"/>
      <c r="O41" s="236"/>
      <c r="P41" s="236"/>
      <c r="Q41" s="236"/>
      <c r="R41" s="236"/>
      <c r="S41" s="236"/>
      <c r="T41" s="236"/>
      <c r="U41">
        <v>198.2</v>
      </c>
      <c r="V41">
        <v>190</v>
      </c>
      <c r="W41">
        <v>-53.1</v>
      </c>
    </row>
    <row r="42" spans="1:20" ht="15.75">
      <c r="A42" s="126">
        <v>22</v>
      </c>
      <c r="B42" s="15" t="s">
        <v>30</v>
      </c>
      <c r="C42" s="177">
        <f>C44</f>
        <v>0</v>
      </c>
      <c r="D42" s="177">
        <f aca="true" t="shared" si="13" ref="D42:J42">D44</f>
        <v>0</v>
      </c>
      <c r="E42" s="177">
        <f t="shared" si="13"/>
        <v>0</v>
      </c>
      <c r="F42" s="177">
        <f t="shared" si="13"/>
        <v>0</v>
      </c>
      <c r="G42" s="177">
        <f t="shared" si="13"/>
        <v>0</v>
      </c>
      <c r="H42" s="177">
        <f t="shared" si="13"/>
        <v>0</v>
      </c>
      <c r="I42" s="177">
        <f t="shared" si="13"/>
        <v>0</v>
      </c>
      <c r="J42" s="177">
        <f t="shared" si="13"/>
        <v>0</v>
      </c>
      <c r="K42" s="179">
        <v>7.8</v>
      </c>
      <c r="L42" s="151"/>
      <c r="M42" s="152"/>
      <c r="N42" s="152"/>
      <c r="O42" s="152"/>
      <c r="P42" s="152"/>
      <c r="Q42" s="152"/>
      <c r="R42" s="152"/>
      <c r="S42" s="152"/>
      <c r="T42" s="152"/>
    </row>
    <row r="43" spans="1:20" ht="95.25" thickBot="1">
      <c r="A43" s="127">
        <v>23</v>
      </c>
      <c r="B43" s="11" t="s">
        <v>62</v>
      </c>
      <c r="C43" s="178"/>
      <c r="D43" s="178"/>
      <c r="E43" s="178"/>
      <c r="F43" s="178"/>
      <c r="G43" s="178"/>
      <c r="H43" s="178"/>
      <c r="I43" s="178"/>
      <c r="J43" s="178"/>
      <c r="K43" s="180"/>
      <c r="L43" s="151"/>
      <c r="M43" s="152"/>
      <c r="N43" s="152"/>
      <c r="O43" s="152"/>
      <c r="P43" s="152"/>
      <c r="Q43" s="152"/>
      <c r="R43" s="152"/>
      <c r="S43" s="152"/>
      <c r="T43" s="152"/>
    </row>
    <row r="44" spans="1:20" ht="16.5" thickBot="1">
      <c r="A44" s="127">
        <v>24</v>
      </c>
      <c r="B44" s="11" t="s">
        <v>17</v>
      </c>
      <c r="C44" s="19">
        <f>D44+E44+F44+G44+H44+I44+J44</f>
        <v>0</v>
      </c>
      <c r="D44" s="16"/>
      <c r="E44" s="16"/>
      <c r="F44" s="16"/>
      <c r="G44" s="16"/>
      <c r="H44" s="16"/>
      <c r="I44" s="16"/>
      <c r="J44" s="16"/>
      <c r="K44" s="89"/>
      <c r="L44" s="151"/>
      <c r="M44" s="152"/>
      <c r="N44" s="152"/>
      <c r="O44" s="152"/>
      <c r="P44" s="152"/>
      <c r="Q44" s="152"/>
      <c r="R44" s="152"/>
      <c r="S44" s="152"/>
      <c r="T44" s="152"/>
    </row>
    <row r="45" spans="1:20" ht="48" thickBot="1">
      <c r="A45" s="127">
        <v>25</v>
      </c>
      <c r="B45" s="11" t="s">
        <v>39</v>
      </c>
      <c r="C45" s="19">
        <f>D45+E45+F45+G45+H45+I45+J45</f>
        <v>0</v>
      </c>
      <c r="D45" s="16"/>
      <c r="E45" s="16"/>
      <c r="F45" s="16"/>
      <c r="G45" s="16"/>
      <c r="H45" s="16"/>
      <c r="I45" s="16"/>
      <c r="J45" s="16"/>
      <c r="K45" s="89"/>
      <c r="L45" s="151"/>
      <c r="M45" s="152"/>
      <c r="N45" s="152"/>
      <c r="O45" s="152"/>
      <c r="P45" s="152"/>
      <c r="Q45" s="152"/>
      <c r="R45" s="152"/>
      <c r="S45" s="152"/>
      <c r="T45" s="152"/>
    </row>
    <row r="46" spans="1:20" ht="15.75">
      <c r="A46" s="181">
        <v>26</v>
      </c>
      <c r="B46" s="15" t="s">
        <v>22</v>
      </c>
      <c r="C46" s="177">
        <f>C48+C50</f>
        <v>1625.3999999999999</v>
      </c>
      <c r="D46" s="177">
        <f aca="true" t="shared" si="14" ref="D46:J46">D48+D50</f>
        <v>1572.3</v>
      </c>
      <c r="E46" s="177">
        <f t="shared" si="14"/>
        <v>53.1</v>
      </c>
      <c r="F46" s="177">
        <f t="shared" si="14"/>
        <v>0</v>
      </c>
      <c r="G46" s="177">
        <f t="shared" si="14"/>
        <v>0</v>
      </c>
      <c r="H46" s="177">
        <f t="shared" si="14"/>
        <v>0</v>
      </c>
      <c r="I46" s="177">
        <f t="shared" si="14"/>
        <v>0</v>
      </c>
      <c r="J46" s="177">
        <f t="shared" si="14"/>
        <v>0</v>
      </c>
      <c r="K46" s="179" t="s">
        <v>102</v>
      </c>
      <c r="L46" s="247">
        <f>L51</f>
        <v>-324961.3600000001</v>
      </c>
      <c r="M46" s="238"/>
      <c r="N46" s="238"/>
      <c r="O46" s="238"/>
      <c r="P46" s="238"/>
      <c r="Q46" s="238"/>
      <c r="R46" s="238"/>
      <c r="S46" s="238"/>
      <c r="T46" s="238"/>
    </row>
    <row r="47" spans="1:21" ht="111.75" customHeight="1" thickBot="1">
      <c r="A47" s="182"/>
      <c r="B47" s="11" t="s">
        <v>69</v>
      </c>
      <c r="C47" s="178"/>
      <c r="D47" s="178"/>
      <c r="E47" s="178"/>
      <c r="F47" s="178"/>
      <c r="G47" s="178"/>
      <c r="H47" s="178"/>
      <c r="I47" s="178"/>
      <c r="J47" s="178"/>
      <c r="K47" s="180"/>
      <c r="L47" s="237"/>
      <c r="M47" s="238"/>
      <c r="N47" s="238"/>
      <c r="O47" s="238"/>
      <c r="P47" s="238"/>
      <c r="Q47" s="238"/>
      <c r="R47" s="238"/>
      <c r="S47" s="238"/>
      <c r="T47" s="238"/>
      <c r="U47">
        <v>-325</v>
      </c>
    </row>
    <row r="48" spans="1:20" ht="16.5" thickBot="1">
      <c r="A48" s="127">
        <v>27</v>
      </c>
      <c r="B48" s="11" t="s">
        <v>16</v>
      </c>
      <c r="C48" s="19">
        <f>D48+E48+F48+G48+H48+I48+J48</f>
        <v>0</v>
      </c>
      <c r="D48" s="16"/>
      <c r="E48" s="16"/>
      <c r="F48" s="16"/>
      <c r="G48" s="16"/>
      <c r="H48" s="16"/>
      <c r="I48" s="16"/>
      <c r="J48" s="16"/>
      <c r="K48" s="89"/>
      <c r="L48" s="151"/>
      <c r="M48" s="152"/>
      <c r="N48" s="152"/>
      <c r="O48" s="152"/>
      <c r="P48" s="152"/>
      <c r="Q48" s="152"/>
      <c r="R48" s="152"/>
      <c r="S48" s="152"/>
      <c r="T48" s="152"/>
    </row>
    <row r="49" spans="1:20" ht="48" thickBot="1">
      <c r="A49" s="127">
        <v>28</v>
      </c>
      <c r="B49" s="11" t="s">
        <v>39</v>
      </c>
      <c r="C49" s="19">
        <f>D49+E49+F49+G49+H49+I49+J49</f>
        <v>0</v>
      </c>
      <c r="D49" s="16"/>
      <c r="E49" s="16"/>
      <c r="F49" s="16"/>
      <c r="G49" s="16"/>
      <c r="H49" s="16"/>
      <c r="I49" s="16"/>
      <c r="J49" s="16"/>
      <c r="K49" s="89"/>
      <c r="L49" s="151"/>
      <c r="M49" s="152"/>
      <c r="N49" s="152"/>
      <c r="O49" s="152"/>
      <c r="P49" s="152"/>
      <c r="Q49" s="152"/>
      <c r="R49" s="152"/>
      <c r="S49" s="152"/>
      <c r="T49" s="152"/>
    </row>
    <row r="50" spans="1:23" ht="16.5" thickBot="1">
      <c r="A50" s="127">
        <v>29</v>
      </c>
      <c r="B50" s="11" t="s">
        <v>17</v>
      </c>
      <c r="C50" s="19">
        <f>D50+E50+F50+G50+H50+I50+J50</f>
        <v>1625.3999999999999</v>
      </c>
      <c r="D50" s="16">
        <f>D51</f>
        <v>1572.3</v>
      </c>
      <c r="E50" s="16">
        <f>W50</f>
        <v>53.1</v>
      </c>
      <c r="F50" s="16">
        <v>0</v>
      </c>
      <c r="G50" s="16">
        <v>0</v>
      </c>
      <c r="H50" s="16">
        <f>H51</f>
        <v>0</v>
      </c>
      <c r="I50" s="16">
        <f>I51</f>
        <v>0</v>
      </c>
      <c r="J50" s="16">
        <f>J51</f>
        <v>0</v>
      </c>
      <c r="K50" s="89"/>
      <c r="L50" s="235">
        <v>-324961.36</v>
      </c>
      <c r="M50" s="236"/>
      <c r="N50" s="236"/>
      <c r="O50" s="236"/>
      <c r="P50" s="236"/>
      <c r="Q50" s="236"/>
      <c r="R50" s="236"/>
      <c r="S50" s="236"/>
      <c r="T50" s="236"/>
      <c r="U50">
        <v>-325</v>
      </c>
      <c r="W50">
        <v>53.1</v>
      </c>
    </row>
    <row r="51" spans="1:23" ht="48" thickBot="1">
      <c r="A51" s="127">
        <v>30</v>
      </c>
      <c r="B51" s="11" t="s">
        <v>39</v>
      </c>
      <c r="C51" s="19">
        <f>D51+E51+F51+G51+H51+I51+J51</f>
        <v>1625.3999999999999</v>
      </c>
      <c r="D51" s="16">
        <f>2300+U51+53.6-456.3</f>
        <v>1572.3</v>
      </c>
      <c r="E51" s="16">
        <f>W51</f>
        <v>53.1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89"/>
      <c r="L51" s="245">
        <f>-2300000+1447638.64+527400</f>
        <v>-324961.3600000001</v>
      </c>
      <c r="M51" s="246"/>
      <c r="N51" s="246"/>
      <c r="O51" s="246"/>
      <c r="P51" s="246"/>
      <c r="Q51" s="246"/>
      <c r="R51" s="246"/>
      <c r="S51" s="246"/>
      <c r="T51" s="246"/>
      <c r="U51" s="118">
        <v>-325</v>
      </c>
      <c r="W51">
        <v>53.1</v>
      </c>
    </row>
    <row r="52" spans="1:20" ht="16.5" customHeight="1" hidden="1" thickBot="1">
      <c r="A52" s="181"/>
      <c r="B52" s="51" t="s">
        <v>44</v>
      </c>
      <c r="C52" s="153">
        <f>C54+C56</f>
        <v>0</v>
      </c>
      <c r="D52" s="153">
        <f aca="true" t="shared" si="15" ref="D52:J52">D54+D56</f>
        <v>0</v>
      </c>
      <c r="E52" s="153">
        <f t="shared" si="15"/>
        <v>0</v>
      </c>
      <c r="F52" s="153">
        <f t="shared" si="15"/>
        <v>0</v>
      </c>
      <c r="G52" s="153">
        <f t="shared" si="15"/>
        <v>0</v>
      </c>
      <c r="H52" s="153">
        <f t="shared" si="15"/>
        <v>0</v>
      </c>
      <c r="I52" s="153">
        <f t="shared" si="15"/>
        <v>0</v>
      </c>
      <c r="J52" s="153">
        <f t="shared" si="15"/>
        <v>0</v>
      </c>
      <c r="K52" s="89">
        <v>12.13</v>
      </c>
      <c r="L52" s="151"/>
      <c r="M52" s="152"/>
      <c r="N52" s="152"/>
      <c r="O52" s="152"/>
      <c r="P52" s="152"/>
      <c r="Q52" s="152"/>
      <c r="R52" s="152"/>
      <c r="S52" s="152"/>
      <c r="T52" s="152"/>
    </row>
    <row r="53" spans="1:20" ht="118.5" customHeight="1" hidden="1" thickBot="1">
      <c r="A53" s="182"/>
      <c r="B53" s="24" t="s">
        <v>63</v>
      </c>
      <c r="C53" s="154"/>
      <c r="D53" s="154"/>
      <c r="E53" s="154"/>
      <c r="F53" s="154"/>
      <c r="G53" s="154"/>
      <c r="H53" s="154"/>
      <c r="I53" s="154"/>
      <c r="J53" s="154"/>
      <c r="K53" s="89"/>
      <c r="L53" s="151"/>
      <c r="M53" s="152"/>
      <c r="N53" s="152"/>
      <c r="O53" s="152"/>
      <c r="P53" s="152"/>
      <c r="Q53" s="152"/>
      <c r="R53" s="152"/>
      <c r="S53" s="152"/>
      <c r="T53" s="152"/>
    </row>
    <row r="54" spans="1:20" ht="16.5" customHeight="1" hidden="1" thickBot="1">
      <c r="A54" s="127"/>
      <c r="B54" s="24" t="s">
        <v>16</v>
      </c>
      <c r="C54" s="49">
        <f>D54+E54+F54+G54+H54+I54+J54</f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89"/>
      <c r="L54" s="151"/>
      <c r="M54" s="152"/>
      <c r="N54" s="152"/>
      <c r="O54" s="152"/>
      <c r="P54" s="152"/>
      <c r="Q54" s="152"/>
      <c r="R54" s="152"/>
      <c r="S54" s="152"/>
      <c r="T54" s="152"/>
    </row>
    <row r="55" spans="1:20" ht="48" customHeight="1" hidden="1" thickBot="1">
      <c r="A55" s="127"/>
      <c r="B55" s="24" t="s">
        <v>39</v>
      </c>
      <c r="C55" s="49">
        <f>D55+E55+F55+G55+H55+I55+J55</f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89"/>
      <c r="L55" s="151"/>
      <c r="M55" s="152"/>
      <c r="N55" s="152"/>
      <c r="O55" s="152"/>
      <c r="P55" s="152"/>
      <c r="Q55" s="152"/>
      <c r="R55" s="152"/>
      <c r="S55" s="152"/>
      <c r="T55" s="152"/>
    </row>
    <row r="56" spans="1:20" ht="16.5" customHeight="1" hidden="1" thickBot="1">
      <c r="A56" s="127"/>
      <c r="B56" s="24" t="s">
        <v>17</v>
      </c>
      <c r="C56" s="49">
        <f>D56+E56+F56+G56+H56+I56+J56</f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89"/>
      <c r="L56" s="151"/>
      <c r="M56" s="152"/>
      <c r="N56" s="152"/>
      <c r="O56" s="152"/>
      <c r="P56" s="152"/>
      <c r="Q56" s="152"/>
      <c r="R56" s="152"/>
      <c r="S56" s="152"/>
      <c r="T56" s="152"/>
    </row>
    <row r="57" spans="1:20" ht="48" customHeight="1" hidden="1" thickBot="1">
      <c r="A57" s="127"/>
      <c r="B57" s="24" t="s">
        <v>39</v>
      </c>
      <c r="C57" s="49">
        <f>D57+E57+F57+G57+H57+I57+J57</f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50"/>
      <c r="L57" s="151"/>
      <c r="M57" s="152"/>
      <c r="N57" s="152"/>
      <c r="O57" s="152"/>
      <c r="P57" s="152"/>
      <c r="Q57" s="152"/>
      <c r="R57" s="152"/>
      <c r="S57" s="152"/>
      <c r="T57" s="152"/>
    </row>
    <row r="58" spans="1:20" ht="111" thickBot="1">
      <c r="A58" s="127">
        <v>31</v>
      </c>
      <c r="B58" s="88" t="s">
        <v>103</v>
      </c>
      <c r="C58" s="19">
        <f>C59+C61</f>
        <v>0</v>
      </c>
      <c r="D58" s="19">
        <f aca="true" t="shared" si="16" ref="D58:J58">D59+D61</f>
        <v>0</v>
      </c>
      <c r="E58" s="19">
        <f t="shared" si="16"/>
        <v>0</v>
      </c>
      <c r="F58" s="19">
        <f t="shared" si="16"/>
        <v>0</v>
      </c>
      <c r="G58" s="19">
        <f t="shared" si="16"/>
        <v>0</v>
      </c>
      <c r="H58" s="19">
        <f t="shared" si="16"/>
        <v>0</v>
      </c>
      <c r="I58" s="19">
        <f t="shared" si="16"/>
        <v>0</v>
      </c>
      <c r="J58" s="19">
        <f t="shared" si="16"/>
        <v>0</v>
      </c>
      <c r="K58" s="13">
        <v>12.13</v>
      </c>
      <c r="L58" s="151"/>
      <c r="M58" s="152"/>
      <c r="N58" s="152"/>
      <c r="O58" s="152"/>
      <c r="P58" s="152"/>
      <c r="Q58" s="152"/>
      <c r="R58" s="152"/>
      <c r="S58" s="152"/>
      <c r="T58" s="152"/>
    </row>
    <row r="59" spans="1:20" ht="16.5" thickBot="1">
      <c r="A59" s="127">
        <v>32</v>
      </c>
      <c r="B59" s="11" t="s">
        <v>16</v>
      </c>
      <c r="C59" s="19">
        <f>D59+E59+F59+G59+H59+I59+J59</f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3"/>
      <c r="L59" s="151"/>
      <c r="M59" s="152"/>
      <c r="N59" s="152"/>
      <c r="O59" s="152"/>
      <c r="P59" s="152"/>
      <c r="Q59" s="152"/>
      <c r="R59" s="152"/>
      <c r="S59" s="152"/>
      <c r="T59" s="152"/>
    </row>
    <row r="60" spans="1:20" ht="48" thickBot="1">
      <c r="A60" s="127">
        <v>33</v>
      </c>
      <c r="B60" s="11" t="s">
        <v>39</v>
      </c>
      <c r="C60" s="19">
        <f>D60+E60+F60+G60+H60+I60+J60</f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3"/>
      <c r="L60" s="151"/>
      <c r="M60" s="152"/>
      <c r="N60" s="152"/>
      <c r="O60" s="152"/>
      <c r="P60" s="152"/>
      <c r="Q60" s="152"/>
      <c r="R60" s="152"/>
      <c r="S60" s="152"/>
      <c r="T60" s="152"/>
    </row>
    <row r="61" spans="1:20" ht="16.5" thickBot="1">
      <c r="A61" s="127">
        <v>34</v>
      </c>
      <c r="B61" s="11" t="s">
        <v>17</v>
      </c>
      <c r="C61" s="19">
        <f>D61+E61+F61+G61+H61+I61+J61</f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3"/>
      <c r="L61" s="151"/>
      <c r="M61" s="152"/>
      <c r="N61" s="152"/>
      <c r="O61" s="152"/>
      <c r="P61" s="152"/>
      <c r="Q61" s="152"/>
      <c r="R61" s="152"/>
      <c r="S61" s="152"/>
      <c r="T61" s="152"/>
    </row>
    <row r="62" spans="1:20" ht="48" thickBot="1">
      <c r="A62" s="127">
        <v>35</v>
      </c>
      <c r="B62" s="11" t="s">
        <v>39</v>
      </c>
      <c r="C62" s="19">
        <f>D62+E62+F62+G62+H62+I62+J62</f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3"/>
      <c r="L62" s="151"/>
      <c r="M62" s="152"/>
      <c r="N62" s="152"/>
      <c r="O62" s="152"/>
      <c r="P62" s="152"/>
      <c r="Q62" s="152"/>
      <c r="R62" s="152"/>
      <c r="S62" s="152"/>
      <c r="T62" s="152"/>
    </row>
    <row r="63" spans="1:20" ht="31.5" customHeight="1" thickBot="1">
      <c r="A63" s="14">
        <v>36</v>
      </c>
      <c r="B63" s="159" t="s">
        <v>23</v>
      </c>
      <c r="C63" s="160"/>
      <c r="D63" s="160"/>
      <c r="E63" s="160"/>
      <c r="F63" s="160"/>
      <c r="G63" s="160"/>
      <c r="H63" s="160"/>
      <c r="I63" s="160"/>
      <c r="J63" s="160"/>
      <c r="K63" s="161"/>
      <c r="L63" s="151"/>
      <c r="M63" s="152"/>
      <c r="N63" s="152"/>
      <c r="O63" s="152"/>
      <c r="P63" s="152"/>
      <c r="Q63" s="152"/>
      <c r="R63" s="152"/>
      <c r="S63" s="152"/>
      <c r="T63" s="152"/>
    </row>
    <row r="64" spans="1:21" ht="48" thickBot="1">
      <c r="A64" s="127">
        <v>37</v>
      </c>
      <c r="B64" s="11" t="s">
        <v>21</v>
      </c>
      <c r="C64" s="22">
        <f>C67+C69</f>
        <v>1231975.3</v>
      </c>
      <c r="D64" s="22">
        <f>D67+D69+0.1</f>
        <v>166098.6</v>
      </c>
      <c r="E64" s="22">
        <f aca="true" t="shared" si="17" ref="E64:J64">E67+E69</f>
        <v>162864.3</v>
      </c>
      <c r="F64" s="22">
        <f t="shared" si="17"/>
        <v>173083.7</v>
      </c>
      <c r="G64" s="22">
        <f t="shared" si="17"/>
        <v>182482.2</v>
      </c>
      <c r="H64" s="22">
        <f t="shared" si="17"/>
        <v>182482.2</v>
      </c>
      <c r="I64" s="22">
        <f t="shared" si="17"/>
        <v>182482.2</v>
      </c>
      <c r="J64" s="22">
        <f t="shared" si="17"/>
        <v>182482.2</v>
      </c>
      <c r="K64" s="89"/>
      <c r="L64" s="151">
        <f>L74+L79+L82+L85+L93+L116+L122</f>
        <v>622205.3600000001</v>
      </c>
      <c r="M64" s="152"/>
      <c r="N64" s="152"/>
      <c r="O64" s="152"/>
      <c r="P64" s="152"/>
      <c r="Q64" s="152"/>
      <c r="R64" s="152"/>
      <c r="S64" s="152"/>
      <c r="T64" s="152"/>
      <c r="U64">
        <f>U74+U79+U82+U93+U123+U117</f>
        <v>622.2</v>
      </c>
    </row>
    <row r="65" spans="1:20" ht="16.5" customHeight="1" hidden="1" thickBot="1">
      <c r="A65" s="127"/>
      <c r="B65" s="11" t="s">
        <v>40</v>
      </c>
      <c r="C65" s="22"/>
      <c r="D65" s="23"/>
      <c r="E65" s="23"/>
      <c r="F65" s="23"/>
      <c r="G65" s="23"/>
      <c r="H65" s="23"/>
      <c r="I65" s="23"/>
      <c r="J65" s="23"/>
      <c r="K65" s="89"/>
      <c r="L65" s="151"/>
      <c r="M65" s="152"/>
      <c r="N65" s="152"/>
      <c r="O65" s="152"/>
      <c r="P65" s="152"/>
      <c r="Q65" s="152"/>
      <c r="R65" s="152"/>
      <c r="S65" s="152"/>
      <c r="T65" s="152"/>
    </row>
    <row r="66" spans="1:20" ht="48" customHeight="1" hidden="1" thickBot="1">
      <c r="A66" s="127"/>
      <c r="B66" s="11" t="s">
        <v>39</v>
      </c>
      <c r="C66" s="22"/>
      <c r="D66" s="23"/>
      <c r="E66" s="23"/>
      <c r="F66" s="23"/>
      <c r="G66" s="23"/>
      <c r="H66" s="23"/>
      <c r="I66" s="23"/>
      <c r="J66" s="23"/>
      <c r="K66" s="89"/>
      <c r="L66" s="151"/>
      <c r="M66" s="152"/>
      <c r="N66" s="152"/>
      <c r="O66" s="152"/>
      <c r="P66" s="152"/>
      <c r="Q66" s="152"/>
      <c r="R66" s="152"/>
      <c r="S66" s="152"/>
      <c r="T66" s="152"/>
    </row>
    <row r="67" spans="1:20" ht="16.5" thickBot="1">
      <c r="A67" s="127">
        <v>38</v>
      </c>
      <c r="B67" s="11" t="s">
        <v>16</v>
      </c>
      <c r="C67" s="22">
        <f>D67+E67+F67+G67+H67+I67+J67</f>
        <v>733608.8</v>
      </c>
      <c r="D67" s="23">
        <f aca="true" t="shared" si="18" ref="D67:J68">D75+D80+D86+D91+D112+D130+D141</f>
        <v>95863</v>
      </c>
      <c r="E67" s="23">
        <f t="shared" si="18"/>
        <v>94925.8</v>
      </c>
      <c r="F67" s="23">
        <f t="shared" si="18"/>
        <v>101864</v>
      </c>
      <c r="G67" s="23">
        <f t="shared" si="18"/>
        <v>110239</v>
      </c>
      <c r="H67" s="23">
        <f t="shared" si="18"/>
        <v>110239</v>
      </c>
      <c r="I67" s="23">
        <f t="shared" si="18"/>
        <v>110239</v>
      </c>
      <c r="J67" s="23">
        <f t="shared" si="18"/>
        <v>110239</v>
      </c>
      <c r="K67" s="89"/>
      <c r="L67" s="151"/>
      <c r="M67" s="152"/>
      <c r="N67" s="152"/>
      <c r="O67" s="152"/>
      <c r="P67" s="152"/>
      <c r="Q67" s="152"/>
      <c r="R67" s="152"/>
      <c r="S67" s="152"/>
      <c r="T67" s="152"/>
    </row>
    <row r="68" spans="1:20" ht="48" thickBot="1">
      <c r="A68" s="127">
        <v>39</v>
      </c>
      <c r="B68" s="11" t="s">
        <v>45</v>
      </c>
      <c r="C68" s="19">
        <f aca="true" t="shared" si="19" ref="C68:C73">D68+E68+F68+G68+H68+I68+J68</f>
        <v>304272.2</v>
      </c>
      <c r="D68" s="23">
        <f t="shared" si="18"/>
        <v>38460.90000000001</v>
      </c>
      <c r="E68" s="23">
        <f t="shared" si="18"/>
        <v>39414.00000000001</v>
      </c>
      <c r="F68" s="23">
        <f t="shared" si="18"/>
        <v>42502.9</v>
      </c>
      <c r="G68" s="23">
        <f t="shared" si="18"/>
        <v>45973.6</v>
      </c>
      <c r="H68" s="23">
        <f t="shared" si="18"/>
        <v>45973.6</v>
      </c>
      <c r="I68" s="23">
        <f t="shared" si="18"/>
        <v>45973.6</v>
      </c>
      <c r="J68" s="23">
        <f t="shared" si="18"/>
        <v>45973.6</v>
      </c>
      <c r="K68" s="89"/>
      <c r="L68" s="151"/>
      <c r="M68" s="152"/>
      <c r="N68" s="152"/>
      <c r="O68" s="152"/>
      <c r="P68" s="152"/>
      <c r="Q68" s="152"/>
      <c r="R68" s="152"/>
      <c r="S68" s="152"/>
      <c r="T68" s="152"/>
    </row>
    <row r="69" spans="1:20" ht="16.5" thickBot="1">
      <c r="A69" s="127">
        <v>40</v>
      </c>
      <c r="B69" s="11" t="s">
        <v>17</v>
      </c>
      <c r="C69" s="22">
        <f t="shared" si="19"/>
        <v>498366.50000000006</v>
      </c>
      <c r="D69" s="125">
        <f aca="true" t="shared" si="20" ref="D69:J69">D83+D89+D104+D108+D114+D132+D143</f>
        <v>70235.5</v>
      </c>
      <c r="E69" s="23">
        <f>E83+E89+E104+E108+E114+E132+E143</f>
        <v>67938.5</v>
      </c>
      <c r="F69" s="23">
        <f t="shared" si="20"/>
        <v>71219.70000000001</v>
      </c>
      <c r="G69" s="23">
        <f t="shared" si="20"/>
        <v>72243.20000000001</v>
      </c>
      <c r="H69" s="23">
        <f t="shared" si="20"/>
        <v>72243.20000000001</v>
      </c>
      <c r="I69" s="23">
        <f t="shared" si="20"/>
        <v>72243.20000000001</v>
      </c>
      <c r="J69" s="23">
        <f t="shared" si="20"/>
        <v>72243.20000000001</v>
      </c>
      <c r="K69" s="89"/>
      <c r="L69" s="151"/>
      <c r="M69" s="152"/>
      <c r="N69" s="152"/>
      <c r="O69" s="152"/>
      <c r="P69" s="152"/>
      <c r="Q69" s="152"/>
      <c r="R69" s="152"/>
      <c r="S69" s="152"/>
      <c r="T69" s="152"/>
    </row>
    <row r="70" spans="1:20" ht="16.5" customHeight="1" hidden="1" thickBot="1">
      <c r="A70" s="127"/>
      <c r="B70" s="11" t="s">
        <v>18</v>
      </c>
      <c r="C70" s="22">
        <f t="shared" si="19"/>
        <v>0</v>
      </c>
      <c r="D70" s="125"/>
      <c r="E70" s="23"/>
      <c r="F70" s="23"/>
      <c r="G70" s="23"/>
      <c r="H70" s="23"/>
      <c r="I70" s="23"/>
      <c r="J70" s="23"/>
      <c r="K70" s="89"/>
      <c r="L70" s="151"/>
      <c r="M70" s="152"/>
      <c r="N70" s="152"/>
      <c r="O70" s="152"/>
      <c r="P70" s="152"/>
      <c r="Q70" s="152"/>
      <c r="R70" s="152"/>
      <c r="S70" s="152"/>
      <c r="T70" s="152"/>
    </row>
    <row r="71" spans="1:20" ht="16.5" customHeight="1" hidden="1" thickBot="1">
      <c r="A71" s="127"/>
      <c r="B71" s="11" t="s">
        <v>24</v>
      </c>
      <c r="C71" s="22">
        <f t="shared" si="19"/>
        <v>0</v>
      </c>
      <c r="D71" s="125"/>
      <c r="E71" s="23"/>
      <c r="F71" s="23"/>
      <c r="G71" s="23"/>
      <c r="H71" s="23"/>
      <c r="I71" s="23"/>
      <c r="J71" s="23"/>
      <c r="K71" s="89"/>
      <c r="L71" s="151"/>
      <c r="M71" s="152"/>
      <c r="N71" s="152"/>
      <c r="O71" s="152"/>
      <c r="P71" s="152"/>
      <c r="Q71" s="152"/>
      <c r="R71" s="152"/>
      <c r="S71" s="152"/>
      <c r="T71" s="152"/>
    </row>
    <row r="72" spans="1:20" ht="48" customHeight="1" hidden="1" thickBot="1">
      <c r="A72" s="127"/>
      <c r="B72" s="11" t="s">
        <v>39</v>
      </c>
      <c r="C72" s="22">
        <f t="shared" si="19"/>
        <v>0</v>
      </c>
      <c r="D72" s="125"/>
      <c r="E72" s="23"/>
      <c r="F72" s="23"/>
      <c r="G72" s="23"/>
      <c r="H72" s="23"/>
      <c r="I72" s="23"/>
      <c r="J72" s="23"/>
      <c r="K72" s="89"/>
      <c r="L72" s="151"/>
      <c r="M72" s="152"/>
      <c r="N72" s="152"/>
      <c r="O72" s="152"/>
      <c r="P72" s="152"/>
      <c r="Q72" s="152"/>
      <c r="R72" s="152"/>
      <c r="S72" s="152"/>
      <c r="T72" s="152"/>
    </row>
    <row r="73" spans="1:20" ht="48" thickBot="1">
      <c r="A73" s="127">
        <v>41</v>
      </c>
      <c r="B73" s="11" t="s">
        <v>45</v>
      </c>
      <c r="C73" s="22">
        <f t="shared" si="19"/>
        <v>167942.6</v>
      </c>
      <c r="D73" s="125">
        <f aca="true" t="shared" si="21" ref="D73:J73">D84+D90+D105+D109+D115+E133+E144</f>
        <v>23828.5</v>
      </c>
      <c r="E73" s="23">
        <f t="shared" si="21"/>
        <v>21530.6</v>
      </c>
      <c r="F73" s="23">
        <f t="shared" si="21"/>
        <v>24179.5</v>
      </c>
      <c r="G73" s="23">
        <f t="shared" si="21"/>
        <v>24601</v>
      </c>
      <c r="H73" s="23">
        <f t="shared" si="21"/>
        <v>24601</v>
      </c>
      <c r="I73" s="23">
        <f t="shared" si="21"/>
        <v>24601</v>
      </c>
      <c r="J73" s="23">
        <f t="shared" si="21"/>
        <v>24601</v>
      </c>
      <c r="K73" s="89"/>
      <c r="L73" s="151"/>
      <c r="M73" s="152"/>
      <c r="N73" s="152"/>
      <c r="O73" s="152"/>
      <c r="P73" s="152"/>
      <c r="Q73" s="152"/>
      <c r="R73" s="152"/>
      <c r="S73" s="152"/>
      <c r="T73" s="152"/>
    </row>
    <row r="74" spans="1:20" ht="174" thickBot="1">
      <c r="A74" s="127">
        <v>42</v>
      </c>
      <c r="B74" s="11" t="s">
        <v>42</v>
      </c>
      <c r="C74" s="22">
        <f>C75</f>
        <v>682847.4999999999</v>
      </c>
      <c r="D74" s="22">
        <f aca="true" t="shared" si="22" ref="D74:J74">D75</f>
        <v>87216</v>
      </c>
      <c r="E74" s="22">
        <f t="shared" si="22"/>
        <v>88086</v>
      </c>
      <c r="F74" s="22">
        <f t="shared" si="22"/>
        <v>95177.1</v>
      </c>
      <c r="G74" s="22">
        <f t="shared" si="22"/>
        <v>103092.1</v>
      </c>
      <c r="H74" s="22">
        <f t="shared" si="22"/>
        <v>103092.1</v>
      </c>
      <c r="I74" s="22">
        <f t="shared" si="22"/>
        <v>103092.1</v>
      </c>
      <c r="J74" s="22">
        <f t="shared" si="22"/>
        <v>103092.1</v>
      </c>
      <c r="K74" s="89" t="s">
        <v>104</v>
      </c>
      <c r="L74" s="151">
        <f>L75+L76</f>
        <v>0</v>
      </c>
      <c r="M74" s="152"/>
      <c r="N74" s="152"/>
      <c r="O74" s="152"/>
      <c r="P74" s="152"/>
      <c r="Q74" s="152"/>
      <c r="R74" s="152"/>
      <c r="S74" s="152"/>
      <c r="T74" s="152"/>
    </row>
    <row r="75" spans="1:22" ht="16.5" thickBot="1">
      <c r="A75" s="127">
        <v>43</v>
      </c>
      <c r="B75" s="11" t="s">
        <v>16</v>
      </c>
      <c r="C75" s="22">
        <f>D75+E75+F75+G75+H75+I75+J75</f>
        <v>682847.4999999999</v>
      </c>
      <c r="D75" s="23">
        <f>D76+49818.4+1098.3+U75+836+714.7</f>
        <v>87216</v>
      </c>
      <c r="E75" s="23">
        <f>88154.6+V75</f>
        <v>88086</v>
      </c>
      <c r="F75" s="23">
        <v>95177.1</v>
      </c>
      <c r="G75" s="23">
        <v>103092.1</v>
      </c>
      <c r="H75" s="23">
        <f aca="true" t="shared" si="23" ref="H75:J76">G75</f>
        <v>103092.1</v>
      </c>
      <c r="I75" s="23">
        <f t="shared" si="23"/>
        <v>103092.1</v>
      </c>
      <c r="J75" s="23">
        <f t="shared" si="23"/>
        <v>103092.1</v>
      </c>
      <c r="K75" s="89"/>
      <c r="L75" s="235">
        <f>255504.89</f>
        <v>255504.89</v>
      </c>
      <c r="M75" s="236"/>
      <c r="N75" s="236"/>
      <c r="O75" s="236"/>
      <c r="P75" s="236"/>
      <c r="Q75" s="236"/>
      <c r="R75" s="236"/>
      <c r="S75" s="236"/>
      <c r="T75" s="236"/>
      <c r="U75">
        <v>255.5</v>
      </c>
      <c r="V75">
        <v>-68.6</v>
      </c>
    </row>
    <row r="76" spans="1:22" ht="48" thickBot="1">
      <c r="A76" s="127">
        <v>44</v>
      </c>
      <c r="B76" s="11" t="s">
        <v>45</v>
      </c>
      <c r="C76" s="22">
        <f>D76+E76+F76+G76+H76+I76+J76</f>
        <v>276568.1</v>
      </c>
      <c r="D76" s="23">
        <f>37052.3+U76-2303.7</f>
        <v>34493.100000000006</v>
      </c>
      <c r="E76" s="23">
        <f>35817.8+V76</f>
        <v>35749.200000000004</v>
      </c>
      <c r="F76" s="23">
        <v>38726.6</v>
      </c>
      <c r="G76" s="23">
        <v>41899.8</v>
      </c>
      <c r="H76" s="23">
        <f t="shared" si="23"/>
        <v>41899.8</v>
      </c>
      <c r="I76" s="23">
        <f t="shared" si="23"/>
        <v>41899.8</v>
      </c>
      <c r="J76" s="23">
        <f t="shared" si="23"/>
        <v>41899.8</v>
      </c>
      <c r="K76" s="89"/>
      <c r="L76" s="235">
        <f>-255504.89</f>
        <v>-255504.89</v>
      </c>
      <c r="M76" s="236"/>
      <c r="N76" s="236"/>
      <c r="O76" s="236"/>
      <c r="P76" s="236"/>
      <c r="Q76" s="236"/>
      <c r="R76" s="236"/>
      <c r="S76" s="236"/>
      <c r="T76" s="236"/>
      <c r="U76">
        <v>-255.5</v>
      </c>
      <c r="V76">
        <v>-68.6</v>
      </c>
    </row>
    <row r="77" spans="1:20" ht="16.5" customHeight="1" hidden="1" thickBot="1">
      <c r="A77" s="127"/>
      <c r="B77" s="11" t="s">
        <v>40</v>
      </c>
      <c r="C77" s="19"/>
      <c r="D77" s="16"/>
      <c r="E77" s="16"/>
      <c r="F77" s="16"/>
      <c r="G77" s="16"/>
      <c r="H77" s="16"/>
      <c r="I77" s="16"/>
      <c r="J77" s="16"/>
      <c r="K77" s="89"/>
      <c r="L77" s="151"/>
      <c r="M77" s="183"/>
      <c r="N77" s="183"/>
      <c r="O77" s="183"/>
      <c r="P77" s="183"/>
      <c r="Q77" s="183"/>
      <c r="R77" s="183"/>
      <c r="S77" s="183"/>
      <c r="T77" s="183"/>
    </row>
    <row r="78" spans="1:20" ht="48" customHeight="1" hidden="1" thickBot="1">
      <c r="A78" s="127"/>
      <c r="B78" s="11" t="s">
        <v>39</v>
      </c>
      <c r="C78" s="19"/>
      <c r="D78" s="16"/>
      <c r="E78" s="16"/>
      <c r="F78" s="16"/>
      <c r="G78" s="16"/>
      <c r="H78" s="16"/>
      <c r="I78" s="16"/>
      <c r="J78" s="16"/>
      <c r="K78" s="89"/>
      <c r="L78" s="151"/>
      <c r="M78" s="152"/>
      <c r="N78" s="152"/>
      <c r="O78" s="152"/>
      <c r="P78" s="152"/>
      <c r="Q78" s="152"/>
      <c r="R78" s="152"/>
      <c r="S78" s="152"/>
      <c r="T78" s="152"/>
    </row>
    <row r="79" spans="1:20" ht="201.75" customHeight="1" thickBot="1">
      <c r="A79" s="127">
        <v>45</v>
      </c>
      <c r="B79" s="88" t="s">
        <v>43</v>
      </c>
      <c r="C79" s="19">
        <f>C80</f>
        <v>14184.499999999998</v>
      </c>
      <c r="D79" s="19">
        <f aca="true" t="shared" si="24" ref="D79:J79">D80</f>
        <v>1810.0000000000002</v>
      </c>
      <c r="E79" s="19">
        <f t="shared" si="24"/>
        <v>1903</v>
      </c>
      <c r="F79" s="19">
        <f t="shared" si="24"/>
        <v>1891.9</v>
      </c>
      <c r="G79" s="19">
        <f t="shared" si="24"/>
        <v>2144.9</v>
      </c>
      <c r="H79" s="19">
        <f t="shared" si="24"/>
        <v>2144.9</v>
      </c>
      <c r="I79" s="19">
        <f t="shared" si="24"/>
        <v>2144.9</v>
      </c>
      <c r="J79" s="19">
        <f t="shared" si="24"/>
        <v>2144.9</v>
      </c>
      <c r="K79" s="89" t="s">
        <v>105</v>
      </c>
      <c r="L79" s="151">
        <f>L80+L81</f>
        <v>0</v>
      </c>
      <c r="M79" s="152"/>
      <c r="N79" s="152"/>
      <c r="O79" s="152"/>
      <c r="P79" s="152"/>
      <c r="Q79" s="152"/>
      <c r="R79" s="152"/>
      <c r="S79" s="152"/>
      <c r="T79" s="152"/>
    </row>
    <row r="80" spans="1:22" ht="16.5" thickBot="1">
      <c r="A80" s="127">
        <v>46</v>
      </c>
      <c r="B80" s="11" t="s">
        <v>16</v>
      </c>
      <c r="C80" s="19">
        <f>D80+E80+F80+G80+H80+I80+J80</f>
        <v>14184.499999999998</v>
      </c>
      <c r="D80" s="16">
        <f>D81+154.86+631.9+158.16+U80-158.2+40.18</f>
        <v>1810.0000000000002</v>
      </c>
      <c r="E80" s="16">
        <f>1834.4+V80</f>
        <v>1903</v>
      </c>
      <c r="F80" s="16">
        <v>1891.9</v>
      </c>
      <c r="G80" s="16">
        <v>2144.9</v>
      </c>
      <c r="H80" s="16">
        <f aca="true" t="shared" si="25" ref="H80:J81">G80</f>
        <v>2144.9</v>
      </c>
      <c r="I80" s="16">
        <f t="shared" si="25"/>
        <v>2144.9</v>
      </c>
      <c r="J80" s="16">
        <f t="shared" si="25"/>
        <v>2144.9</v>
      </c>
      <c r="K80" s="89"/>
      <c r="L80" s="235">
        <v>10066.98</v>
      </c>
      <c r="M80" s="236"/>
      <c r="N80" s="236"/>
      <c r="O80" s="236"/>
      <c r="P80" s="236"/>
      <c r="Q80" s="236"/>
      <c r="R80" s="236"/>
      <c r="S80" s="236"/>
      <c r="T80" s="236"/>
      <c r="U80">
        <v>10.1</v>
      </c>
      <c r="V80">
        <v>68.6</v>
      </c>
    </row>
    <row r="81" spans="1:21" ht="48" thickBot="1">
      <c r="A81" s="127">
        <v>47</v>
      </c>
      <c r="B81" s="11" t="s">
        <v>45</v>
      </c>
      <c r="C81" s="19">
        <f>D81+E81+F81+G81+H81+I81+J81</f>
        <v>7606.9</v>
      </c>
      <c r="D81" s="16">
        <f>865.08+U81+158.2-40.18</f>
        <v>973.0000000000001</v>
      </c>
      <c r="E81" s="16">
        <v>994.8</v>
      </c>
      <c r="F81" s="16">
        <v>986.3</v>
      </c>
      <c r="G81" s="16">
        <v>1163.2</v>
      </c>
      <c r="H81" s="16">
        <f t="shared" si="25"/>
        <v>1163.2</v>
      </c>
      <c r="I81" s="16">
        <f t="shared" si="25"/>
        <v>1163.2</v>
      </c>
      <c r="J81" s="16">
        <f t="shared" si="25"/>
        <v>1163.2</v>
      </c>
      <c r="K81" s="89"/>
      <c r="L81" s="235">
        <f>-10066.98</f>
        <v>-10066.98</v>
      </c>
      <c r="M81" s="236"/>
      <c r="N81" s="236"/>
      <c r="O81" s="236"/>
      <c r="P81" s="236"/>
      <c r="Q81" s="236"/>
      <c r="R81" s="236"/>
      <c r="S81" s="236"/>
      <c r="T81" s="236"/>
      <c r="U81">
        <v>-10.1</v>
      </c>
    </row>
    <row r="82" spans="1:21" ht="159.75" customHeight="1" thickBot="1">
      <c r="A82" s="127">
        <v>48</v>
      </c>
      <c r="B82" s="66" t="s">
        <v>70</v>
      </c>
      <c r="C82" s="19">
        <f aca="true" t="shared" si="26" ref="C82:J82">C83</f>
        <v>475780.6</v>
      </c>
      <c r="D82" s="19">
        <f t="shared" si="26"/>
        <v>64073.7</v>
      </c>
      <c r="E82" s="19">
        <f t="shared" si="26"/>
        <v>63608.1</v>
      </c>
      <c r="F82" s="19">
        <f t="shared" si="26"/>
        <v>67516.8</v>
      </c>
      <c r="G82" s="19">
        <f t="shared" si="26"/>
        <v>70145.5</v>
      </c>
      <c r="H82" s="19">
        <f t="shared" si="26"/>
        <v>70145.5</v>
      </c>
      <c r="I82" s="19">
        <f t="shared" si="26"/>
        <v>70145.5</v>
      </c>
      <c r="J82" s="19">
        <f t="shared" si="26"/>
        <v>70145.5</v>
      </c>
      <c r="K82" s="89" t="s">
        <v>105</v>
      </c>
      <c r="L82" s="237">
        <f>L83+L84</f>
        <v>359695.36000000004</v>
      </c>
      <c r="M82" s="238"/>
      <c r="N82" s="238"/>
      <c r="O82" s="238"/>
      <c r="P82" s="238"/>
      <c r="Q82" s="238"/>
      <c r="R82" s="238"/>
      <c r="S82" s="238"/>
      <c r="T82" s="238"/>
      <c r="U82" s="119">
        <f>U83+U84</f>
        <v>359.7</v>
      </c>
    </row>
    <row r="83" spans="1:22" ht="16.5" thickBot="1">
      <c r="A83" s="127">
        <v>49</v>
      </c>
      <c r="B83" s="11" t="s">
        <v>17</v>
      </c>
      <c r="C83" s="19">
        <f>D83+E83+F83+G83+H83+I83+J83</f>
        <v>475780.6</v>
      </c>
      <c r="D83" s="16">
        <f>D84+41984-200+828.5+U83-313.1+56.7</f>
        <v>64073.7</v>
      </c>
      <c r="E83" s="16">
        <f>62711.4+V83</f>
        <v>63608.1</v>
      </c>
      <c r="F83" s="16">
        <v>67516.8</v>
      </c>
      <c r="G83" s="16">
        <v>70145.5</v>
      </c>
      <c r="H83" s="16">
        <f aca="true" t="shared" si="27" ref="H83:J84">G83</f>
        <v>70145.5</v>
      </c>
      <c r="I83" s="16">
        <f t="shared" si="27"/>
        <v>70145.5</v>
      </c>
      <c r="J83" s="16">
        <f t="shared" si="27"/>
        <v>70145.5</v>
      </c>
      <c r="K83" s="89"/>
      <c r="L83" s="235">
        <f>480960-275073.9+218271.6+115249.3+196480.66+20017-280960</f>
        <v>474944.66000000003</v>
      </c>
      <c r="M83" s="236"/>
      <c r="N83" s="236"/>
      <c r="O83" s="236"/>
      <c r="P83" s="236"/>
      <c r="Q83" s="236"/>
      <c r="R83" s="236"/>
      <c r="S83" s="236"/>
      <c r="T83" s="236"/>
      <c r="U83">
        <v>474.9</v>
      </c>
      <c r="V83">
        <v>896.7</v>
      </c>
    </row>
    <row r="84" spans="1:22" ht="48" thickBot="1">
      <c r="A84" s="127">
        <v>50</v>
      </c>
      <c r="B84" s="11" t="s">
        <v>39</v>
      </c>
      <c r="C84" s="19">
        <f>D84+E84+F84+G84+H84+I84+J84</f>
        <v>158111.7</v>
      </c>
      <c r="D84" s="16">
        <f>21927+U84-569.1</f>
        <v>21242.7</v>
      </c>
      <c r="E84" s="16">
        <f>21178.2+V84</f>
        <v>21235.8</v>
      </c>
      <c r="F84" s="16">
        <v>22237.2</v>
      </c>
      <c r="G84" s="16">
        <v>23349</v>
      </c>
      <c r="H84" s="16">
        <f t="shared" si="27"/>
        <v>23349</v>
      </c>
      <c r="I84" s="16">
        <f t="shared" si="27"/>
        <v>23349</v>
      </c>
      <c r="J84" s="16">
        <f t="shared" si="27"/>
        <v>23349</v>
      </c>
      <c r="K84" s="89"/>
      <c r="L84" s="235">
        <f>-115249.3</f>
        <v>-115249.3</v>
      </c>
      <c r="M84" s="236"/>
      <c r="N84" s="236"/>
      <c r="O84" s="236"/>
      <c r="P84" s="236"/>
      <c r="Q84" s="236"/>
      <c r="R84" s="236"/>
      <c r="S84" s="236"/>
      <c r="T84" s="236"/>
      <c r="U84">
        <v>-115.2</v>
      </c>
      <c r="V84">
        <v>57.6</v>
      </c>
    </row>
    <row r="85" spans="1:20" ht="122.25" customHeight="1" thickBot="1">
      <c r="A85" s="127">
        <v>51</v>
      </c>
      <c r="B85" s="27" t="s">
        <v>49</v>
      </c>
      <c r="C85" s="19">
        <f>C86</f>
        <v>34227</v>
      </c>
      <c r="D85" s="57">
        <f aca="true" t="shared" si="28" ref="D85:J85">D86</f>
        <v>4835</v>
      </c>
      <c r="E85" s="19">
        <f t="shared" si="28"/>
        <v>4589</v>
      </c>
      <c r="F85" s="19">
        <f t="shared" si="28"/>
        <v>4795</v>
      </c>
      <c r="G85" s="19">
        <f t="shared" si="28"/>
        <v>5002</v>
      </c>
      <c r="H85" s="19">
        <f t="shared" si="28"/>
        <v>5002</v>
      </c>
      <c r="I85" s="19">
        <f t="shared" si="28"/>
        <v>5002</v>
      </c>
      <c r="J85" s="19">
        <f t="shared" si="28"/>
        <v>5002</v>
      </c>
      <c r="K85" s="89">
        <v>25.26</v>
      </c>
      <c r="L85" s="151"/>
      <c r="M85" s="152"/>
      <c r="N85" s="152"/>
      <c r="O85" s="152"/>
      <c r="P85" s="152"/>
      <c r="Q85" s="152"/>
      <c r="R85" s="152"/>
      <c r="S85" s="152"/>
      <c r="T85" s="152"/>
    </row>
    <row r="86" spans="1:20" ht="16.5" thickBot="1">
      <c r="A86" s="127">
        <v>52</v>
      </c>
      <c r="B86" s="11" t="s">
        <v>16</v>
      </c>
      <c r="C86" s="19">
        <f>D86+E86+F86+G86+H86+I86+J86</f>
        <v>34227</v>
      </c>
      <c r="D86" s="16">
        <f>4749+165-113+34</f>
        <v>4835</v>
      </c>
      <c r="E86" s="16">
        <v>4589</v>
      </c>
      <c r="F86" s="16">
        <v>4795</v>
      </c>
      <c r="G86" s="16">
        <v>5002</v>
      </c>
      <c r="H86" s="16">
        <f aca="true" t="shared" si="29" ref="H86:J87">G86</f>
        <v>5002</v>
      </c>
      <c r="I86" s="16">
        <f t="shared" si="29"/>
        <v>5002</v>
      </c>
      <c r="J86" s="16">
        <f t="shared" si="29"/>
        <v>5002</v>
      </c>
      <c r="K86" s="89"/>
      <c r="L86" s="151"/>
      <c r="M86" s="152"/>
      <c r="N86" s="152"/>
      <c r="O86" s="152"/>
      <c r="P86" s="152"/>
      <c r="Q86" s="152"/>
      <c r="R86" s="152"/>
      <c r="S86" s="152"/>
      <c r="T86" s="152"/>
    </row>
    <row r="87" spans="1:20" ht="48" thickBot="1">
      <c r="A87" s="127">
        <v>53</v>
      </c>
      <c r="B87" s="11" t="s">
        <v>45</v>
      </c>
      <c r="C87" s="19">
        <f>D87+E87+F87+G87+H87+I87+J87</f>
        <v>19791.699999999997</v>
      </c>
      <c r="D87" s="16">
        <f>2796.3-107</f>
        <v>2689.3</v>
      </c>
      <c r="E87" s="16">
        <v>2670</v>
      </c>
      <c r="F87" s="16">
        <v>2790</v>
      </c>
      <c r="G87" s="16">
        <v>2910.6</v>
      </c>
      <c r="H87" s="16">
        <f t="shared" si="29"/>
        <v>2910.6</v>
      </c>
      <c r="I87" s="16">
        <f t="shared" si="29"/>
        <v>2910.6</v>
      </c>
      <c r="J87" s="16">
        <f t="shared" si="29"/>
        <v>2910.6</v>
      </c>
      <c r="K87" s="89"/>
      <c r="L87" s="151"/>
      <c r="M87" s="152"/>
      <c r="N87" s="152"/>
      <c r="O87" s="152"/>
      <c r="P87" s="152"/>
      <c r="Q87" s="152"/>
      <c r="R87" s="152"/>
      <c r="S87" s="152"/>
      <c r="T87" s="152"/>
    </row>
    <row r="88" spans="1:20" ht="236.25" customHeight="1" thickBot="1">
      <c r="A88" s="127">
        <v>54</v>
      </c>
      <c r="B88" s="11" t="s">
        <v>64</v>
      </c>
      <c r="C88" s="19">
        <f>C89+C91</f>
        <v>9651.300000000001</v>
      </c>
      <c r="D88" s="19">
        <f aca="true" t="shared" si="30" ref="D88:J88">D89+D91</f>
        <v>2233.7</v>
      </c>
      <c r="E88" s="19">
        <f t="shared" si="30"/>
        <v>1647.6</v>
      </c>
      <c r="F88" s="19">
        <f t="shared" si="30"/>
        <v>1717.6</v>
      </c>
      <c r="G88" s="19">
        <f t="shared" si="30"/>
        <v>1013.1</v>
      </c>
      <c r="H88" s="19">
        <f t="shared" si="30"/>
        <v>1013.1</v>
      </c>
      <c r="I88" s="19">
        <f t="shared" si="30"/>
        <v>1013.1</v>
      </c>
      <c r="J88" s="19">
        <f t="shared" si="30"/>
        <v>1013.1</v>
      </c>
      <c r="K88" s="89">
        <v>16.21</v>
      </c>
      <c r="L88" s="151"/>
      <c r="M88" s="152"/>
      <c r="N88" s="152"/>
      <c r="O88" s="152"/>
      <c r="P88" s="152"/>
      <c r="Q88" s="152"/>
      <c r="R88" s="152"/>
      <c r="S88" s="152"/>
      <c r="T88" s="152"/>
    </row>
    <row r="89" spans="1:20" ht="16.5" thickBot="1">
      <c r="A89" s="127">
        <v>55</v>
      </c>
      <c r="B89" s="11" t="s">
        <v>25</v>
      </c>
      <c r="C89" s="19">
        <f>D89+E89+F89+G89+H89+I89+J89</f>
        <v>8901.300000000001</v>
      </c>
      <c r="D89" s="16">
        <f>D94+D99</f>
        <v>1483.6999999999998</v>
      </c>
      <c r="E89" s="16">
        <f aca="true" t="shared" si="31" ref="E89:J90">E99+E94</f>
        <v>1647.6</v>
      </c>
      <c r="F89" s="16">
        <f t="shared" si="31"/>
        <v>1717.6</v>
      </c>
      <c r="G89" s="16">
        <f t="shared" si="31"/>
        <v>1013.1</v>
      </c>
      <c r="H89" s="16">
        <f t="shared" si="31"/>
        <v>1013.1</v>
      </c>
      <c r="I89" s="16">
        <f t="shared" si="31"/>
        <v>1013.1</v>
      </c>
      <c r="J89" s="16">
        <f t="shared" si="31"/>
        <v>1013.1</v>
      </c>
      <c r="K89" s="89"/>
      <c r="L89" s="151"/>
      <c r="M89" s="152"/>
      <c r="N89" s="152"/>
      <c r="O89" s="152"/>
      <c r="P89" s="152"/>
      <c r="Q89" s="152"/>
      <c r="R89" s="152"/>
      <c r="S89" s="152"/>
      <c r="T89" s="152"/>
    </row>
    <row r="90" spans="1:20" ht="48" thickBot="1">
      <c r="A90" s="127">
        <v>56</v>
      </c>
      <c r="B90" s="11" t="s">
        <v>45</v>
      </c>
      <c r="C90" s="19">
        <f>D90+E90+F90+G90+H90+I90+J90</f>
        <v>2953.7</v>
      </c>
      <c r="D90" s="16">
        <f>D95+D100</f>
        <v>299.4</v>
      </c>
      <c r="E90" s="16">
        <f t="shared" si="31"/>
        <v>294.8</v>
      </c>
      <c r="F90" s="16">
        <f t="shared" si="31"/>
        <v>1059.5</v>
      </c>
      <c r="G90" s="16">
        <f t="shared" si="31"/>
        <v>325</v>
      </c>
      <c r="H90" s="16">
        <f t="shared" si="31"/>
        <v>325</v>
      </c>
      <c r="I90" s="16">
        <f t="shared" si="31"/>
        <v>325</v>
      </c>
      <c r="J90" s="16">
        <f t="shared" si="31"/>
        <v>325</v>
      </c>
      <c r="K90" s="89"/>
      <c r="L90" s="151"/>
      <c r="M90" s="152"/>
      <c r="N90" s="152"/>
      <c r="O90" s="152"/>
      <c r="P90" s="152"/>
      <c r="Q90" s="152"/>
      <c r="R90" s="152"/>
      <c r="S90" s="152"/>
      <c r="T90" s="152"/>
    </row>
    <row r="91" spans="1:20" ht="16.5" thickBot="1">
      <c r="A91" s="127">
        <v>57</v>
      </c>
      <c r="B91" s="11" t="s">
        <v>41</v>
      </c>
      <c r="C91" s="19">
        <f>D91+E91+F91+G91+H91+I91+J91</f>
        <v>750</v>
      </c>
      <c r="D91" s="52">
        <v>750</v>
      </c>
      <c r="E91" s="19">
        <f aca="true" t="shared" si="32" ref="E91:J92">F91+G91+H91+I91+J91+K91+L91</f>
        <v>0</v>
      </c>
      <c r="F91" s="19">
        <f t="shared" si="32"/>
        <v>0</v>
      </c>
      <c r="G91" s="19">
        <f t="shared" si="32"/>
        <v>0</v>
      </c>
      <c r="H91" s="19">
        <f t="shared" si="32"/>
        <v>0</v>
      </c>
      <c r="I91" s="19">
        <f t="shared" si="32"/>
        <v>0</v>
      </c>
      <c r="J91" s="19">
        <f t="shared" si="32"/>
        <v>0</v>
      </c>
      <c r="K91" s="89"/>
      <c r="L91" s="151"/>
      <c r="M91" s="152"/>
      <c r="N91" s="152"/>
      <c r="O91" s="152"/>
      <c r="P91" s="152"/>
      <c r="Q91" s="152"/>
      <c r="R91" s="152"/>
      <c r="S91" s="152"/>
      <c r="T91" s="152"/>
    </row>
    <row r="92" spans="1:20" ht="48" thickBot="1">
      <c r="A92" s="127">
        <v>58</v>
      </c>
      <c r="B92" s="11" t="s">
        <v>45</v>
      </c>
      <c r="C92" s="19">
        <f>D92+E92+F92+G92+H92+I92+J92</f>
        <v>0</v>
      </c>
      <c r="D92" s="19">
        <f>E92+F92+G92+H92+I92+J92+K92</f>
        <v>0</v>
      </c>
      <c r="E92" s="19">
        <f t="shared" si="32"/>
        <v>0</v>
      </c>
      <c r="F92" s="19">
        <f t="shared" si="32"/>
        <v>0</v>
      </c>
      <c r="G92" s="19">
        <f t="shared" si="32"/>
        <v>0</v>
      </c>
      <c r="H92" s="19">
        <f t="shared" si="32"/>
        <v>0</v>
      </c>
      <c r="I92" s="19">
        <f t="shared" si="32"/>
        <v>0</v>
      </c>
      <c r="J92" s="19">
        <f t="shared" si="32"/>
        <v>0</v>
      </c>
      <c r="K92" s="89"/>
      <c r="L92" s="151"/>
      <c r="M92" s="152"/>
      <c r="N92" s="152"/>
      <c r="O92" s="152"/>
      <c r="P92" s="152"/>
      <c r="Q92" s="152"/>
      <c r="R92" s="152"/>
      <c r="S92" s="152"/>
      <c r="T92" s="152"/>
    </row>
    <row r="93" spans="1:21" s="121" customFormat="1" ht="111" customHeight="1" thickBot="1">
      <c r="A93" s="136">
        <v>59</v>
      </c>
      <c r="B93" s="66" t="s">
        <v>87</v>
      </c>
      <c r="C93" s="57">
        <f>C94+C96</f>
        <v>6742.800000000001</v>
      </c>
      <c r="D93" s="57">
        <f aca="true" t="shared" si="33" ref="D93:J93">D94+D96</f>
        <v>753.1999999999999</v>
      </c>
      <c r="E93" s="57">
        <f t="shared" si="33"/>
        <v>969.6</v>
      </c>
      <c r="F93" s="57">
        <f t="shared" si="33"/>
        <v>967.6</v>
      </c>
      <c r="G93" s="57">
        <f t="shared" si="33"/>
        <v>1013.1</v>
      </c>
      <c r="H93" s="57">
        <f t="shared" si="33"/>
        <v>1013.1</v>
      </c>
      <c r="I93" s="57">
        <f t="shared" si="33"/>
        <v>1013.1</v>
      </c>
      <c r="J93" s="57">
        <f t="shared" si="33"/>
        <v>1013.1</v>
      </c>
      <c r="K93" s="120">
        <v>16.21</v>
      </c>
      <c r="L93" s="243">
        <f>L94</f>
        <v>-20017</v>
      </c>
      <c r="M93" s="244"/>
      <c r="N93" s="244"/>
      <c r="O93" s="244"/>
      <c r="P93" s="244"/>
      <c r="Q93" s="244"/>
      <c r="R93" s="244"/>
      <c r="S93" s="244"/>
      <c r="T93" s="244"/>
      <c r="U93" s="121">
        <v>-20</v>
      </c>
    </row>
    <row r="94" spans="1:21" s="121" customFormat="1" ht="16.5" thickBot="1">
      <c r="A94" s="136">
        <v>60</v>
      </c>
      <c r="B94" s="27" t="s">
        <v>25</v>
      </c>
      <c r="C94" s="57">
        <f>D94+E94+F94+G94+H94+I94+J94</f>
        <v>6742.800000000001</v>
      </c>
      <c r="D94" s="52">
        <f>730.4+U94-40+82.9-0.1</f>
        <v>753.1999999999999</v>
      </c>
      <c r="E94" s="52">
        <v>969.6</v>
      </c>
      <c r="F94" s="52">
        <v>967.6</v>
      </c>
      <c r="G94" s="52">
        <v>1013.1</v>
      </c>
      <c r="H94" s="52">
        <f aca="true" t="shared" si="34" ref="H94:J95">G94</f>
        <v>1013.1</v>
      </c>
      <c r="I94" s="52">
        <f t="shared" si="34"/>
        <v>1013.1</v>
      </c>
      <c r="J94" s="52">
        <f t="shared" si="34"/>
        <v>1013.1</v>
      </c>
      <c r="K94" s="120"/>
      <c r="L94" s="239">
        <f>-20017</f>
        <v>-20017</v>
      </c>
      <c r="M94" s="240"/>
      <c r="N94" s="240"/>
      <c r="O94" s="240"/>
      <c r="P94" s="240"/>
      <c r="Q94" s="240"/>
      <c r="R94" s="240"/>
      <c r="S94" s="240"/>
      <c r="T94" s="240"/>
      <c r="U94" s="121">
        <v>-20</v>
      </c>
    </row>
    <row r="95" spans="1:20" s="121" customFormat="1" ht="48" thickBot="1">
      <c r="A95" s="136">
        <v>61</v>
      </c>
      <c r="B95" s="27" t="s">
        <v>45</v>
      </c>
      <c r="C95" s="57">
        <f>D95+E95+F95+G95+H95+I95+J95</f>
        <v>2203.7</v>
      </c>
      <c r="D95" s="52">
        <f>242.5+56.9</f>
        <v>299.4</v>
      </c>
      <c r="E95" s="52">
        <v>294.8</v>
      </c>
      <c r="F95" s="52">
        <v>309.5</v>
      </c>
      <c r="G95" s="52">
        <v>325</v>
      </c>
      <c r="H95" s="52">
        <f t="shared" si="34"/>
        <v>325</v>
      </c>
      <c r="I95" s="52">
        <f t="shared" si="34"/>
        <v>325</v>
      </c>
      <c r="J95" s="52">
        <f t="shared" si="34"/>
        <v>325</v>
      </c>
      <c r="K95" s="120"/>
      <c r="L95" s="243"/>
      <c r="M95" s="244"/>
      <c r="N95" s="244"/>
      <c r="O95" s="244"/>
      <c r="P95" s="244"/>
      <c r="Q95" s="244"/>
      <c r="R95" s="244"/>
      <c r="S95" s="244"/>
      <c r="T95" s="244"/>
    </row>
    <row r="96" spans="1:20" s="121" customFormat="1" ht="16.5" thickBot="1">
      <c r="A96" s="136">
        <v>62</v>
      </c>
      <c r="B96" s="27" t="s">
        <v>41</v>
      </c>
      <c r="C96" s="57">
        <f>D96+E96+F96+G96+H96+I96+J96</f>
        <v>0</v>
      </c>
      <c r="D96" s="57">
        <f aca="true" t="shared" si="35" ref="D96:J97">E96+F96+G96+H96+I96+J96+K96</f>
        <v>0</v>
      </c>
      <c r="E96" s="57">
        <f t="shared" si="35"/>
        <v>0</v>
      </c>
      <c r="F96" s="57">
        <f t="shared" si="35"/>
        <v>0</v>
      </c>
      <c r="G96" s="57">
        <f t="shared" si="35"/>
        <v>0</v>
      </c>
      <c r="H96" s="57">
        <f t="shared" si="35"/>
        <v>0</v>
      </c>
      <c r="I96" s="57">
        <f t="shared" si="35"/>
        <v>0</v>
      </c>
      <c r="J96" s="57">
        <f t="shared" si="35"/>
        <v>0</v>
      </c>
      <c r="K96" s="120"/>
      <c r="L96" s="243"/>
      <c r="M96" s="244"/>
      <c r="N96" s="244"/>
      <c r="O96" s="244"/>
      <c r="P96" s="244"/>
      <c r="Q96" s="244"/>
      <c r="R96" s="244"/>
      <c r="S96" s="244"/>
      <c r="T96" s="244"/>
    </row>
    <row r="97" spans="1:20" s="121" customFormat="1" ht="48" thickBot="1">
      <c r="A97" s="136">
        <v>63</v>
      </c>
      <c r="B97" s="27" t="s">
        <v>45</v>
      </c>
      <c r="C97" s="57">
        <f>D97+E97+F97+G97+H97+I97+J97</f>
        <v>0</v>
      </c>
      <c r="D97" s="57">
        <f t="shared" si="35"/>
        <v>0</v>
      </c>
      <c r="E97" s="57">
        <f t="shared" si="35"/>
        <v>0</v>
      </c>
      <c r="F97" s="57">
        <f t="shared" si="35"/>
        <v>0</v>
      </c>
      <c r="G97" s="57">
        <f t="shared" si="35"/>
        <v>0</v>
      </c>
      <c r="H97" s="57">
        <f t="shared" si="35"/>
        <v>0</v>
      </c>
      <c r="I97" s="57">
        <f t="shared" si="35"/>
        <v>0</v>
      </c>
      <c r="J97" s="57">
        <f t="shared" si="35"/>
        <v>0</v>
      </c>
      <c r="K97" s="120"/>
      <c r="L97" s="243"/>
      <c r="M97" s="244"/>
      <c r="N97" s="244"/>
      <c r="O97" s="244"/>
      <c r="P97" s="244"/>
      <c r="Q97" s="244"/>
      <c r="R97" s="244"/>
      <c r="S97" s="244"/>
      <c r="T97" s="244"/>
    </row>
    <row r="98" spans="1:20" s="121" customFormat="1" ht="190.5" customHeight="1" thickBot="1">
      <c r="A98" s="136">
        <v>64</v>
      </c>
      <c r="B98" s="66" t="s">
        <v>91</v>
      </c>
      <c r="C98" s="57">
        <f>C99+C101</f>
        <v>2908.5</v>
      </c>
      <c r="D98" s="57">
        <f aca="true" t="shared" si="36" ref="D98:J98">D99+D101</f>
        <v>1480.5</v>
      </c>
      <c r="E98" s="57">
        <f t="shared" si="36"/>
        <v>678</v>
      </c>
      <c r="F98" s="57">
        <f t="shared" si="36"/>
        <v>750</v>
      </c>
      <c r="G98" s="57">
        <f t="shared" si="36"/>
        <v>0</v>
      </c>
      <c r="H98" s="57">
        <f t="shared" si="36"/>
        <v>0</v>
      </c>
      <c r="I98" s="57">
        <f t="shared" si="36"/>
        <v>0</v>
      </c>
      <c r="J98" s="57">
        <f t="shared" si="36"/>
        <v>0</v>
      </c>
      <c r="K98" s="120">
        <v>16.21</v>
      </c>
      <c r="L98" s="243"/>
      <c r="M98" s="244"/>
      <c r="N98" s="244"/>
      <c r="O98" s="244"/>
      <c r="P98" s="244"/>
      <c r="Q98" s="244"/>
      <c r="R98" s="244"/>
      <c r="S98" s="244"/>
      <c r="T98" s="244"/>
    </row>
    <row r="99" spans="1:22" s="121" customFormat="1" ht="16.5" thickBot="1">
      <c r="A99" s="136">
        <v>65</v>
      </c>
      <c r="B99" s="27" t="s">
        <v>25</v>
      </c>
      <c r="C99" s="57">
        <f>D99+E99+F99+G99+H99+I99+J99</f>
        <v>2158.5</v>
      </c>
      <c r="D99" s="52">
        <v>730.5</v>
      </c>
      <c r="E99" s="52">
        <f>1500+V99</f>
        <v>678</v>
      </c>
      <c r="F99" s="52">
        <v>750</v>
      </c>
      <c r="G99" s="52">
        <v>0</v>
      </c>
      <c r="H99" s="52">
        <f aca="true" t="shared" si="37" ref="H99:J100">G99</f>
        <v>0</v>
      </c>
      <c r="I99" s="52">
        <f t="shared" si="37"/>
        <v>0</v>
      </c>
      <c r="J99" s="52">
        <f t="shared" si="37"/>
        <v>0</v>
      </c>
      <c r="K99" s="120"/>
      <c r="L99" s="243"/>
      <c r="M99" s="244"/>
      <c r="N99" s="244"/>
      <c r="O99" s="244"/>
      <c r="P99" s="244"/>
      <c r="Q99" s="244"/>
      <c r="R99" s="244"/>
      <c r="S99" s="244"/>
      <c r="T99" s="244"/>
      <c r="V99" s="121">
        <v>-822</v>
      </c>
    </row>
    <row r="100" spans="1:20" s="121" customFormat="1" ht="48" thickBot="1">
      <c r="A100" s="136">
        <v>66</v>
      </c>
      <c r="B100" s="27" t="s">
        <v>45</v>
      </c>
      <c r="C100" s="57">
        <f>D100+E100+F100+G100+H100+I100+J100</f>
        <v>750</v>
      </c>
      <c r="D100" s="52">
        <v>0</v>
      </c>
      <c r="E100" s="52">
        <v>0</v>
      </c>
      <c r="F100" s="52">
        <v>750</v>
      </c>
      <c r="G100" s="52">
        <v>0</v>
      </c>
      <c r="H100" s="52">
        <f t="shared" si="37"/>
        <v>0</v>
      </c>
      <c r="I100" s="52">
        <f t="shared" si="37"/>
        <v>0</v>
      </c>
      <c r="J100" s="52">
        <f t="shared" si="37"/>
        <v>0</v>
      </c>
      <c r="K100" s="120"/>
      <c r="L100" s="243"/>
      <c r="M100" s="244"/>
      <c r="N100" s="244"/>
      <c r="O100" s="244"/>
      <c r="P100" s="244"/>
      <c r="Q100" s="244"/>
      <c r="R100" s="244"/>
      <c r="S100" s="244"/>
      <c r="T100" s="244"/>
    </row>
    <row r="101" spans="1:20" s="121" customFormat="1" ht="16.5" thickBot="1">
      <c r="A101" s="136">
        <v>67</v>
      </c>
      <c r="B101" s="27" t="s">
        <v>41</v>
      </c>
      <c r="C101" s="57">
        <f>D101+E101+F101+G101+H101+I101+J101</f>
        <v>750</v>
      </c>
      <c r="D101" s="52">
        <v>750</v>
      </c>
      <c r="E101" s="57">
        <f aca="true" t="shared" si="38" ref="E101:J102">F101+G101+H101+I101+J101+K101+L101</f>
        <v>0</v>
      </c>
      <c r="F101" s="57">
        <f t="shared" si="38"/>
        <v>0</v>
      </c>
      <c r="G101" s="57">
        <f t="shared" si="38"/>
        <v>0</v>
      </c>
      <c r="H101" s="57">
        <f t="shared" si="38"/>
        <v>0</v>
      </c>
      <c r="I101" s="57">
        <f t="shared" si="38"/>
        <v>0</v>
      </c>
      <c r="J101" s="57">
        <f t="shared" si="38"/>
        <v>0</v>
      </c>
      <c r="K101" s="120"/>
      <c r="L101" s="243"/>
      <c r="M101" s="244"/>
      <c r="N101" s="244"/>
      <c r="O101" s="244"/>
      <c r="P101" s="244"/>
      <c r="Q101" s="244"/>
      <c r="R101" s="244"/>
      <c r="S101" s="244"/>
      <c r="T101" s="244"/>
    </row>
    <row r="102" spans="1:20" s="121" customFormat="1" ht="48" thickBot="1">
      <c r="A102" s="136">
        <v>68</v>
      </c>
      <c r="B102" s="27" t="s">
        <v>45</v>
      </c>
      <c r="C102" s="57">
        <f>D102+E102+F102+G102+H102+I102+J102</f>
        <v>0</v>
      </c>
      <c r="D102" s="52">
        <v>0</v>
      </c>
      <c r="E102" s="57">
        <f t="shared" si="38"/>
        <v>0</v>
      </c>
      <c r="F102" s="57">
        <f t="shared" si="38"/>
        <v>0</v>
      </c>
      <c r="G102" s="57">
        <f t="shared" si="38"/>
        <v>0</v>
      </c>
      <c r="H102" s="57">
        <f t="shared" si="38"/>
        <v>0</v>
      </c>
      <c r="I102" s="57">
        <f t="shared" si="38"/>
        <v>0</v>
      </c>
      <c r="J102" s="57">
        <f t="shared" si="38"/>
        <v>0</v>
      </c>
      <c r="K102" s="120"/>
      <c r="L102" s="243"/>
      <c r="M102" s="244"/>
      <c r="N102" s="244"/>
      <c r="O102" s="244"/>
      <c r="P102" s="244"/>
      <c r="Q102" s="244"/>
      <c r="R102" s="244"/>
      <c r="S102" s="244"/>
      <c r="T102" s="244"/>
    </row>
    <row r="103" spans="1:20" s="121" customFormat="1" ht="63.75" thickBot="1">
      <c r="A103" s="136">
        <v>69</v>
      </c>
      <c r="B103" s="27" t="s">
        <v>65</v>
      </c>
      <c r="C103" s="57">
        <f>C104</f>
        <v>0</v>
      </c>
      <c r="D103" s="57">
        <f aca="true" t="shared" si="39" ref="D103:J103">D104</f>
        <v>0</v>
      </c>
      <c r="E103" s="57">
        <f t="shared" si="39"/>
        <v>0</v>
      </c>
      <c r="F103" s="57">
        <f t="shared" si="39"/>
        <v>0</v>
      </c>
      <c r="G103" s="57">
        <f t="shared" si="39"/>
        <v>0</v>
      </c>
      <c r="H103" s="57">
        <f t="shared" si="39"/>
        <v>0</v>
      </c>
      <c r="I103" s="57">
        <f t="shared" si="39"/>
        <v>0</v>
      </c>
      <c r="J103" s="57">
        <f t="shared" si="39"/>
        <v>0</v>
      </c>
      <c r="K103" s="120" t="s">
        <v>106</v>
      </c>
      <c r="L103" s="243"/>
      <c r="M103" s="244"/>
      <c r="N103" s="244"/>
      <c r="O103" s="244"/>
      <c r="P103" s="244"/>
      <c r="Q103" s="244"/>
      <c r="R103" s="244"/>
      <c r="S103" s="244"/>
      <c r="T103" s="244"/>
    </row>
    <row r="104" spans="1:20" s="121" customFormat="1" ht="16.5" thickBot="1">
      <c r="A104" s="136">
        <v>70</v>
      </c>
      <c r="B104" s="27" t="s">
        <v>25</v>
      </c>
      <c r="C104" s="57">
        <f>D104+E104+F104+G104+H104+I104+J104</f>
        <v>0</v>
      </c>
      <c r="D104" s="52">
        <v>0</v>
      </c>
      <c r="E104" s="52">
        <v>0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120"/>
      <c r="L104" s="243"/>
      <c r="M104" s="244"/>
      <c r="N104" s="244"/>
      <c r="O104" s="244"/>
      <c r="P104" s="244"/>
      <c r="Q104" s="244"/>
      <c r="R104" s="244"/>
      <c r="S104" s="244"/>
      <c r="T104" s="244"/>
    </row>
    <row r="105" spans="1:20" s="121" customFormat="1" ht="48" thickBot="1">
      <c r="A105" s="136">
        <v>71</v>
      </c>
      <c r="B105" s="27" t="s">
        <v>45</v>
      </c>
      <c r="C105" s="57">
        <f>D105+E105+F105+G105+H105+I105+J105</f>
        <v>0</v>
      </c>
      <c r="D105" s="52">
        <v>0</v>
      </c>
      <c r="E105" s="52">
        <v>0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120"/>
      <c r="L105" s="243"/>
      <c r="M105" s="244"/>
      <c r="N105" s="244"/>
      <c r="O105" s="244"/>
      <c r="P105" s="244"/>
      <c r="Q105" s="244"/>
      <c r="R105" s="244"/>
      <c r="S105" s="244"/>
      <c r="T105" s="244"/>
    </row>
    <row r="106" spans="1:20" ht="15.75">
      <c r="A106" s="181">
        <v>72</v>
      </c>
      <c r="B106" s="15" t="s">
        <v>26</v>
      </c>
      <c r="C106" s="177">
        <f>C108</f>
        <v>0</v>
      </c>
      <c r="D106" s="177">
        <f aca="true" t="shared" si="40" ref="D106:J106">D108</f>
        <v>0</v>
      </c>
      <c r="E106" s="177">
        <f t="shared" si="40"/>
        <v>0</v>
      </c>
      <c r="F106" s="177">
        <f t="shared" si="40"/>
        <v>0</v>
      </c>
      <c r="G106" s="177">
        <f t="shared" si="40"/>
        <v>0</v>
      </c>
      <c r="H106" s="177">
        <f t="shared" si="40"/>
        <v>0</v>
      </c>
      <c r="I106" s="177">
        <f t="shared" si="40"/>
        <v>0</v>
      </c>
      <c r="J106" s="177">
        <f t="shared" si="40"/>
        <v>0</v>
      </c>
      <c r="K106" s="179" t="s">
        <v>107</v>
      </c>
      <c r="L106" s="151"/>
      <c r="M106" s="152"/>
      <c r="N106" s="152"/>
      <c r="O106" s="152"/>
      <c r="P106" s="152"/>
      <c r="Q106" s="152"/>
      <c r="R106" s="152"/>
      <c r="S106" s="152"/>
      <c r="T106" s="152"/>
    </row>
    <row r="107" spans="1:20" ht="68.25" customHeight="1" thickBot="1">
      <c r="A107" s="182"/>
      <c r="B107" s="11" t="s">
        <v>59</v>
      </c>
      <c r="C107" s="178"/>
      <c r="D107" s="178"/>
      <c r="E107" s="178"/>
      <c r="F107" s="178"/>
      <c r="G107" s="178"/>
      <c r="H107" s="178"/>
      <c r="I107" s="178"/>
      <c r="J107" s="178"/>
      <c r="K107" s="184"/>
      <c r="L107" s="151"/>
      <c r="M107" s="152"/>
      <c r="N107" s="152"/>
      <c r="O107" s="152"/>
      <c r="P107" s="152"/>
      <c r="Q107" s="152"/>
      <c r="R107" s="152"/>
      <c r="S107" s="152"/>
      <c r="T107" s="152"/>
    </row>
    <row r="108" spans="1:20" ht="16.5" thickBot="1">
      <c r="A108" s="127">
        <v>73</v>
      </c>
      <c r="B108" s="11" t="s">
        <v>17</v>
      </c>
      <c r="C108" s="19">
        <f>D108+E108+F108+G108+H108+I108+J108</f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89"/>
      <c r="L108" s="151"/>
      <c r="M108" s="152"/>
      <c r="N108" s="152"/>
      <c r="O108" s="152"/>
      <c r="P108" s="152"/>
      <c r="Q108" s="152"/>
      <c r="R108" s="152"/>
      <c r="S108" s="152"/>
      <c r="T108" s="152"/>
    </row>
    <row r="109" spans="1:20" ht="48" thickBot="1">
      <c r="A109" s="127">
        <v>74</v>
      </c>
      <c r="B109" s="11" t="s">
        <v>45</v>
      </c>
      <c r="C109" s="19">
        <f>D109+E109+F109+G109+H109+I109+J109</f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89"/>
      <c r="L109" s="151"/>
      <c r="M109" s="152"/>
      <c r="N109" s="152"/>
      <c r="O109" s="152"/>
      <c r="P109" s="152"/>
      <c r="Q109" s="152"/>
      <c r="R109" s="152"/>
      <c r="S109" s="152"/>
      <c r="T109" s="152"/>
    </row>
    <row r="110" spans="1:20" ht="15.75" customHeight="1">
      <c r="A110" s="181">
        <v>75</v>
      </c>
      <c r="B110" s="15" t="s">
        <v>27</v>
      </c>
      <c r="C110" s="177">
        <f>C112+C114</f>
        <v>15284.400000000001</v>
      </c>
      <c r="D110" s="177">
        <f aca="true" t="shared" si="41" ref="D110:J110">D112+D114</f>
        <v>5930.1</v>
      </c>
      <c r="E110" s="177">
        <f t="shared" si="41"/>
        <v>3030.6000000000004</v>
      </c>
      <c r="F110" s="177">
        <f t="shared" si="41"/>
        <v>1985.3</v>
      </c>
      <c r="G110" s="177">
        <f t="shared" si="41"/>
        <v>1084.6</v>
      </c>
      <c r="H110" s="177">
        <f t="shared" si="41"/>
        <v>1084.6</v>
      </c>
      <c r="I110" s="177">
        <f t="shared" si="41"/>
        <v>1084.6</v>
      </c>
      <c r="J110" s="177">
        <f t="shared" si="41"/>
        <v>1084.6</v>
      </c>
      <c r="K110" s="185" t="s">
        <v>108</v>
      </c>
      <c r="L110" s="151"/>
      <c r="M110" s="152"/>
      <c r="N110" s="152"/>
      <c r="O110" s="152"/>
      <c r="P110" s="152"/>
      <c r="Q110" s="152"/>
      <c r="R110" s="152"/>
      <c r="S110" s="152"/>
      <c r="T110" s="152"/>
    </row>
    <row r="111" spans="1:20" ht="102" customHeight="1" thickBot="1">
      <c r="A111" s="182"/>
      <c r="B111" s="11" t="s">
        <v>71</v>
      </c>
      <c r="C111" s="178"/>
      <c r="D111" s="178"/>
      <c r="E111" s="178"/>
      <c r="F111" s="178"/>
      <c r="G111" s="178"/>
      <c r="H111" s="178"/>
      <c r="I111" s="178"/>
      <c r="J111" s="178"/>
      <c r="K111" s="186"/>
      <c r="L111" s="151"/>
      <c r="M111" s="152"/>
      <c r="N111" s="152"/>
      <c r="O111" s="152"/>
      <c r="P111" s="152"/>
      <c r="Q111" s="152"/>
      <c r="R111" s="152"/>
      <c r="S111" s="152"/>
      <c r="T111" s="152"/>
    </row>
    <row r="112" spans="1:20" ht="16.5" thickBot="1">
      <c r="A112" s="127">
        <v>76</v>
      </c>
      <c r="B112" s="11" t="s">
        <v>16</v>
      </c>
      <c r="C112" s="19">
        <f>D112+E112+F112+G112+H112+I112+J112</f>
        <v>1599.8</v>
      </c>
      <c r="D112" s="52">
        <f>D118+D124</f>
        <v>1252</v>
      </c>
      <c r="E112" s="16">
        <f>E118+E124+E136</f>
        <v>347.8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89"/>
      <c r="L112" s="151"/>
      <c r="M112" s="152"/>
      <c r="N112" s="152"/>
      <c r="O112" s="152"/>
      <c r="P112" s="152"/>
      <c r="Q112" s="152"/>
      <c r="R112" s="152"/>
      <c r="S112" s="152"/>
      <c r="T112" s="152"/>
    </row>
    <row r="113" spans="1:20" ht="48" thickBot="1">
      <c r="A113" s="127">
        <v>77</v>
      </c>
      <c r="B113" s="11" t="s">
        <v>45</v>
      </c>
      <c r="C113" s="19">
        <f>D113+E113+F113+G113+H113+I113+J113</f>
        <v>305.5</v>
      </c>
      <c r="D113" s="52">
        <f>D119+D125</f>
        <v>305.5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89"/>
      <c r="L113" s="151"/>
      <c r="M113" s="152"/>
      <c r="N113" s="152"/>
      <c r="O113" s="152"/>
      <c r="P113" s="152"/>
      <c r="Q113" s="152"/>
      <c r="R113" s="152"/>
      <c r="S113" s="152"/>
      <c r="T113" s="152"/>
    </row>
    <row r="114" spans="1:20" ht="21" customHeight="1" thickBot="1">
      <c r="A114" s="127">
        <v>78</v>
      </c>
      <c r="B114" s="11" t="s">
        <v>17</v>
      </c>
      <c r="C114" s="19">
        <f>D114+E114+F114+G114+H114+I114+J114</f>
        <v>13684.600000000002</v>
      </c>
      <c r="D114" s="52">
        <f>D120+D126</f>
        <v>4678.1</v>
      </c>
      <c r="E114" s="16">
        <f>E120+E126+E138</f>
        <v>2682.8</v>
      </c>
      <c r="F114" s="16">
        <f aca="true" t="shared" si="42" ref="E114:J115">F120+F126</f>
        <v>1985.3</v>
      </c>
      <c r="G114" s="16">
        <f t="shared" si="42"/>
        <v>1084.6</v>
      </c>
      <c r="H114" s="16">
        <f t="shared" si="42"/>
        <v>1084.6</v>
      </c>
      <c r="I114" s="16">
        <f t="shared" si="42"/>
        <v>1084.6</v>
      </c>
      <c r="J114" s="16">
        <f t="shared" si="42"/>
        <v>1084.6</v>
      </c>
      <c r="K114" s="89"/>
      <c r="L114" s="151"/>
      <c r="M114" s="152"/>
      <c r="N114" s="152"/>
      <c r="O114" s="152"/>
      <c r="P114" s="152"/>
      <c r="Q114" s="152"/>
      <c r="R114" s="152"/>
      <c r="S114" s="152"/>
      <c r="T114" s="152"/>
    </row>
    <row r="115" spans="1:20" ht="48" thickBot="1">
      <c r="A115" s="127">
        <v>79</v>
      </c>
      <c r="B115" s="11" t="s">
        <v>45</v>
      </c>
      <c r="C115" s="19">
        <f>D115+E115+F115+G115+H115+I115+J115</f>
        <v>6877.2</v>
      </c>
      <c r="D115" s="16">
        <f>D121+D127</f>
        <v>2286.3999999999996</v>
      </c>
      <c r="E115" s="16">
        <f t="shared" si="42"/>
        <v>0</v>
      </c>
      <c r="F115" s="16">
        <f t="shared" si="42"/>
        <v>882.8</v>
      </c>
      <c r="G115" s="16">
        <f t="shared" si="42"/>
        <v>927</v>
      </c>
      <c r="H115" s="16">
        <f t="shared" si="42"/>
        <v>927</v>
      </c>
      <c r="I115" s="16">
        <f t="shared" si="42"/>
        <v>927</v>
      </c>
      <c r="J115" s="16">
        <f t="shared" si="42"/>
        <v>927</v>
      </c>
      <c r="K115" s="89"/>
      <c r="L115" s="151"/>
      <c r="M115" s="152"/>
      <c r="N115" s="152"/>
      <c r="O115" s="152"/>
      <c r="P115" s="152"/>
      <c r="Q115" s="152"/>
      <c r="R115" s="152"/>
      <c r="S115" s="152"/>
      <c r="T115" s="152"/>
    </row>
    <row r="116" spans="1:20" s="121" customFormat="1" ht="15.75" customHeight="1">
      <c r="A116" s="218">
        <v>80</v>
      </c>
      <c r="B116" s="63" t="s">
        <v>88</v>
      </c>
      <c r="C116" s="214">
        <f>C118+C120</f>
        <v>4017.8</v>
      </c>
      <c r="D116" s="214">
        <f aca="true" t="shared" si="43" ref="D116:J116">D118+D120</f>
        <v>3420.5</v>
      </c>
      <c r="E116" s="214">
        <f t="shared" si="43"/>
        <v>597.3</v>
      </c>
      <c r="F116" s="214">
        <f t="shared" si="43"/>
        <v>0</v>
      </c>
      <c r="G116" s="214">
        <f t="shared" si="43"/>
        <v>0</v>
      </c>
      <c r="H116" s="214">
        <f t="shared" si="43"/>
        <v>0</v>
      </c>
      <c r="I116" s="214">
        <f t="shared" si="43"/>
        <v>0</v>
      </c>
      <c r="J116" s="214">
        <f t="shared" si="43"/>
        <v>0</v>
      </c>
      <c r="K116" s="241" t="s">
        <v>108</v>
      </c>
      <c r="L116" s="243">
        <f>L118+L120</f>
        <v>276960</v>
      </c>
      <c r="M116" s="244"/>
      <c r="N116" s="244"/>
      <c r="O116" s="244"/>
      <c r="P116" s="244"/>
      <c r="Q116" s="244"/>
      <c r="R116" s="244"/>
      <c r="S116" s="244"/>
      <c r="T116" s="244"/>
    </row>
    <row r="117" spans="1:21" s="121" customFormat="1" ht="178.5" customHeight="1" thickBot="1">
      <c r="A117" s="219"/>
      <c r="B117" s="27" t="s">
        <v>111</v>
      </c>
      <c r="C117" s="215"/>
      <c r="D117" s="215"/>
      <c r="E117" s="215"/>
      <c r="F117" s="215"/>
      <c r="G117" s="215"/>
      <c r="H117" s="215"/>
      <c r="I117" s="215"/>
      <c r="J117" s="215"/>
      <c r="K117" s="242"/>
      <c r="L117" s="243"/>
      <c r="M117" s="244"/>
      <c r="N117" s="244"/>
      <c r="O117" s="244"/>
      <c r="P117" s="244"/>
      <c r="Q117" s="244"/>
      <c r="R117" s="244"/>
      <c r="S117" s="244"/>
      <c r="T117" s="244"/>
      <c r="U117" s="121">
        <v>276.9</v>
      </c>
    </row>
    <row r="118" spans="1:20" s="121" customFormat="1" ht="16.5" thickBot="1">
      <c r="A118" s="136">
        <v>81</v>
      </c>
      <c r="B118" s="27" t="s">
        <v>16</v>
      </c>
      <c r="C118" s="57">
        <f>D118+E118+F118+G118+H118+I118+J118</f>
        <v>0</v>
      </c>
      <c r="D118" s="52">
        <v>0</v>
      </c>
      <c r="E118" s="52">
        <v>0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120"/>
      <c r="L118" s="243"/>
      <c r="M118" s="244"/>
      <c r="N118" s="244"/>
      <c r="O118" s="244"/>
      <c r="P118" s="244"/>
      <c r="Q118" s="244"/>
      <c r="R118" s="244"/>
      <c r="S118" s="244"/>
      <c r="T118" s="244"/>
    </row>
    <row r="119" spans="1:20" s="121" customFormat="1" ht="48" thickBot="1">
      <c r="A119" s="136">
        <v>82</v>
      </c>
      <c r="B119" s="27" t="s">
        <v>45</v>
      </c>
      <c r="C119" s="57">
        <f>D119+E119+F119+G119+H119+I119+J119</f>
        <v>0</v>
      </c>
      <c r="D119" s="52">
        <v>0</v>
      </c>
      <c r="E119" s="52">
        <v>0</v>
      </c>
      <c r="F119" s="52">
        <v>0</v>
      </c>
      <c r="G119" s="52">
        <v>0</v>
      </c>
      <c r="H119" s="52">
        <v>0</v>
      </c>
      <c r="I119" s="52">
        <v>0</v>
      </c>
      <c r="J119" s="52">
        <v>0</v>
      </c>
      <c r="K119" s="120"/>
      <c r="L119" s="243"/>
      <c r="M119" s="244"/>
      <c r="N119" s="244"/>
      <c r="O119" s="244"/>
      <c r="P119" s="244"/>
      <c r="Q119" s="244"/>
      <c r="R119" s="244"/>
      <c r="S119" s="244"/>
      <c r="T119" s="244"/>
    </row>
    <row r="120" spans="1:23" s="121" customFormat="1" ht="21" customHeight="1" thickBot="1">
      <c r="A120" s="136">
        <v>83</v>
      </c>
      <c r="B120" s="27" t="s">
        <v>17</v>
      </c>
      <c r="C120" s="57">
        <f>D120+E120+F120+G120+H120+I120+J120</f>
        <v>4017.8</v>
      </c>
      <c r="D120" s="52">
        <f>2551.9+300+U120+290+1.7</f>
        <v>3420.5</v>
      </c>
      <c r="E120" s="52">
        <f>V120+W120+X120</f>
        <v>597.3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120"/>
      <c r="L120" s="239">
        <f>280960-4000</f>
        <v>276960</v>
      </c>
      <c r="M120" s="240"/>
      <c r="N120" s="240"/>
      <c r="O120" s="240"/>
      <c r="P120" s="240"/>
      <c r="Q120" s="240"/>
      <c r="R120" s="240"/>
      <c r="S120" s="240"/>
      <c r="T120" s="240"/>
      <c r="U120" s="122">
        <v>276.9</v>
      </c>
      <c r="V120" s="121">
        <v>92</v>
      </c>
      <c r="W120" s="121">
        <v>505.3</v>
      </c>
    </row>
    <row r="121" spans="1:20" s="121" customFormat="1" ht="48" thickBot="1">
      <c r="A121" s="136">
        <v>84</v>
      </c>
      <c r="B121" s="27" t="s">
        <v>45</v>
      </c>
      <c r="C121" s="57">
        <f>D121+E121+F121+G121+H121+I121+J121</f>
        <v>1980.8999999999999</v>
      </c>
      <c r="D121" s="52">
        <f>2001.3-20.4</f>
        <v>1980.8999999999999</v>
      </c>
      <c r="E121" s="52">
        <v>0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120"/>
      <c r="L121" s="243"/>
      <c r="M121" s="244"/>
      <c r="N121" s="244"/>
      <c r="O121" s="244"/>
      <c r="P121" s="244"/>
      <c r="Q121" s="244"/>
      <c r="R121" s="244"/>
      <c r="S121" s="244"/>
      <c r="T121" s="244"/>
    </row>
    <row r="122" spans="1:20" s="121" customFormat="1" ht="15.75" customHeight="1">
      <c r="A122" s="218">
        <v>85</v>
      </c>
      <c r="B122" s="63" t="s">
        <v>89</v>
      </c>
      <c r="C122" s="214">
        <f>C124+C126</f>
        <v>10566.6</v>
      </c>
      <c r="D122" s="214">
        <f aca="true" t="shared" si="44" ref="D122:J122">D124+D126</f>
        <v>2509.6</v>
      </c>
      <c r="E122" s="214">
        <f t="shared" si="44"/>
        <v>1733.3</v>
      </c>
      <c r="F122" s="214">
        <f t="shared" si="44"/>
        <v>1985.3</v>
      </c>
      <c r="G122" s="214">
        <f t="shared" si="44"/>
        <v>1084.6</v>
      </c>
      <c r="H122" s="214">
        <f t="shared" si="44"/>
        <v>1084.6</v>
      </c>
      <c r="I122" s="214">
        <f t="shared" si="44"/>
        <v>1084.6</v>
      </c>
      <c r="J122" s="214">
        <f t="shared" si="44"/>
        <v>1084.6</v>
      </c>
      <c r="K122" s="241" t="s">
        <v>108</v>
      </c>
      <c r="L122" s="243">
        <f>L124+L125+L126+L127</f>
        <v>5567</v>
      </c>
      <c r="M122" s="244"/>
      <c r="N122" s="244"/>
      <c r="O122" s="244"/>
      <c r="P122" s="244"/>
      <c r="Q122" s="244"/>
      <c r="R122" s="244"/>
      <c r="S122" s="244"/>
      <c r="T122" s="244"/>
    </row>
    <row r="123" spans="1:21" s="121" customFormat="1" ht="175.5" customHeight="1" thickBot="1">
      <c r="A123" s="219"/>
      <c r="B123" s="27" t="s">
        <v>90</v>
      </c>
      <c r="C123" s="215"/>
      <c r="D123" s="215"/>
      <c r="E123" s="215"/>
      <c r="F123" s="215"/>
      <c r="G123" s="215"/>
      <c r="H123" s="215"/>
      <c r="I123" s="215"/>
      <c r="J123" s="215"/>
      <c r="K123" s="242"/>
      <c r="L123" s="243"/>
      <c r="M123" s="244"/>
      <c r="N123" s="244"/>
      <c r="O123" s="244"/>
      <c r="P123" s="244"/>
      <c r="Q123" s="244"/>
      <c r="R123" s="244"/>
      <c r="S123" s="244"/>
      <c r="T123" s="244"/>
      <c r="U123" s="121">
        <v>5.6</v>
      </c>
    </row>
    <row r="124" spans="1:23" s="121" customFormat="1" ht="16.5" thickBot="1">
      <c r="A124" s="136">
        <v>86</v>
      </c>
      <c r="B124" s="27" t="s">
        <v>16</v>
      </c>
      <c r="C124" s="57">
        <f>D124+E124+F124+G124+H124+I124+J124</f>
        <v>1599.8</v>
      </c>
      <c r="D124" s="52">
        <f>1252+U124+U125</f>
        <v>1252</v>
      </c>
      <c r="E124" s="52">
        <f>W124</f>
        <v>347.8</v>
      </c>
      <c r="F124" s="52">
        <v>0</v>
      </c>
      <c r="G124" s="52">
        <v>0</v>
      </c>
      <c r="H124" s="52">
        <v>0</v>
      </c>
      <c r="I124" s="52">
        <v>0</v>
      </c>
      <c r="J124" s="52">
        <v>0</v>
      </c>
      <c r="K124" s="120"/>
      <c r="L124" s="239">
        <f>-18108</f>
        <v>-18108</v>
      </c>
      <c r="M124" s="240"/>
      <c r="N124" s="240"/>
      <c r="O124" s="240"/>
      <c r="P124" s="240"/>
      <c r="Q124" s="240"/>
      <c r="R124" s="240"/>
      <c r="S124" s="240"/>
      <c r="T124" s="240"/>
      <c r="U124" s="122">
        <v>-18.1</v>
      </c>
      <c r="W124" s="121">
        <v>347.8</v>
      </c>
    </row>
    <row r="125" spans="1:21" s="121" customFormat="1" ht="48" thickBot="1">
      <c r="A125" s="136">
        <v>87</v>
      </c>
      <c r="B125" s="27" t="s">
        <v>45</v>
      </c>
      <c r="C125" s="57">
        <f>D125+E125+F125+G125+H125+I125+J125</f>
        <v>305.5</v>
      </c>
      <c r="D125" s="52">
        <f>287.4+U125</f>
        <v>305.5</v>
      </c>
      <c r="E125" s="52">
        <v>0</v>
      </c>
      <c r="F125" s="52">
        <v>0</v>
      </c>
      <c r="G125" s="52">
        <v>0</v>
      </c>
      <c r="H125" s="52">
        <v>0</v>
      </c>
      <c r="I125" s="52">
        <v>0</v>
      </c>
      <c r="J125" s="52">
        <v>0</v>
      </c>
      <c r="K125" s="120"/>
      <c r="L125" s="239">
        <f>18108</f>
        <v>18108</v>
      </c>
      <c r="M125" s="240"/>
      <c r="N125" s="240"/>
      <c r="O125" s="240"/>
      <c r="P125" s="240"/>
      <c r="Q125" s="240"/>
      <c r="R125" s="240"/>
      <c r="S125" s="240"/>
      <c r="T125" s="240"/>
      <c r="U125" s="122">
        <v>18.1</v>
      </c>
    </row>
    <row r="126" spans="1:23" s="121" customFormat="1" ht="21" customHeight="1" thickBot="1">
      <c r="A126" s="136">
        <v>88</v>
      </c>
      <c r="B126" s="27" t="s">
        <v>17</v>
      </c>
      <c r="C126" s="57">
        <f>D126+E126+F126+G126+H126+I126+J126</f>
        <v>8966.800000000001</v>
      </c>
      <c r="D126" s="52">
        <f>U126+U127+1252</f>
        <v>1257.6</v>
      </c>
      <c r="E126" s="52">
        <f>1890.8+V126+W126</f>
        <v>1385.5</v>
      </c>
      <c r="F126" s="52">
        <v>1985.3</v>
      </c>
      <c r="G126" s="52">
        <v>1084.6</v>
      </c>
      <c r="H126" s="52">
        <f aca="true" t="shared" si="45" ref="H126:J127">G126</f>
        <v>1084.6</v>
      </c>
      <c r="I126" s="52">
        <f t="shared" si="45"/>
        <v>1084.6</v>
      </c>
      <c r="J126" s="52">
        <f t="shared" si="45"/>
        <v>1084.6</v>
      </c>
      <c r="K126" s="120"/>
      <c r="L126" s="239">
        <f>-16541+4000</f>
        <v>-12541</v>
      </c>
      <c r="M126" s="240"/>
      <c r="N126" s="240"/>
      <c r="O126" s="240"/>
      <c r="P126" s="240"/>
      <c r="Q126" s="240"/>
      <c r="R126" s="240"/>
      <c r="S126" s="240"/>
      <c r="T126" s="240"/>
      <c r="U126" s="121">
        <v>-12.5</v>
      </c>
      <c r="W126" s="121">
        <v>-505.3</v>
      </c>
    </row>
    <row r="127" spans="1:23" s="121" customFormat="1" ht="48" thickBot="1">
      <c r="A127" s="136">
        <v>89</v>
      </c>
      <c r="B127" s="27" t="s">
        <v>45</v>
      </c>
      <c r="C127" s="57">
        <f>D127+E127+F127+G127+H127+I127+J127</f>
        <v>4896.3</v>
      </c>
      <c r="D127" s="52">
        <f>287.4+U127</f>
        <v>305.5</v>
      </c>
      <c r="E127" s="52">
        <f>840.8+W127</f>
        <v>0</v>
      </c>
      <c r="F127" s="52">
        <v>882.8</v>
      </c>
      <c r="G127" s="52">
        <v>927</v>
      </c>
      <c r="H127" s="52">
        <f t="shared" si="45"/>
        <v>927</v>
      </c>
      <c r="I127" s="52">
        <f t="shared" si="45"/>
        <v>927</v>
      </c>
      <c r="J127" s="52">
        <f t="shared" si="45"/>
        <v>927</v>
      </c>
      <c r="K127" s="120"/>
      <c r="L127" s="239">
        <f>18108</f>
        <v>18108</v>
      </c>
      <c r="M127" s="240"/>
      <c r="N127" s="240"/>
      <c r="O127" s="240"/>
      <c r="P127" s="240"/>
      <c r="Q127" s="240"/>
      <c r="R127" s="240"/>
      <c r="S127" s="240"/>
      <c r="T127" s="240"/>
      <c r="U127" s="121">
        <v>18.1</v>
      </c>
      <c r="W127" s="121">
        <v>-840.8</v>
      </c>
    </row>
    <row r="128" spans="1:20" ht="15.75" customHeight="1" hidden="1">
      <c r="A128" s="181"/>
      <c r="B128" s="15" t="s">
        <v>50</v>
      </c>
      <c r="C128" s="177">
        <f>C130+C132</f>
        <v>0</v>
      </c>
      <c r="D128" s="177">
        <f aca="true" t="shared" si="46" ref="D128:J128">D130+D132</f>
        <v>0</v>
      </c>
      <c r="E128" s="177">
        <f t="shared" si="46"/>
        <v>0</v>
      </c>
      <c r="F128" s="177">
        <f t="shared" si="46"/>
        <v>0</v>
      </c>
      <c r="G128" s="177">
        <f t="shared" si="46"/>
        <v>0</v>
      </c>
      <c r="H128" s="177">
        <f t="shared" si="46"/>
        <v>0</v>
      </c>
      <c r="I128" s="177">
        <f t="shared" si="46"/>
        <v>0</v>
      </c>
      <c r="J128" s="177">
        <f t="shared" si="46"/>
        <v>0</v>
      </c>
      <c r="K128" s="89">
        <v>34.35</v>
      </c>
      <c r="L128" s="151"/>
      <c r="M128" s="183"/>
      <c r="N128" s="183"/>
      <c r="O128" s="183"/>
      <c r="P128" s="183"/>
      <c r="Q128" s="183"/>
      <c r="R128" s="183"/>
      <c r="S128" s="183"/>
      <c r="T128" s="183"/>
    </row>
    <row r="129" spans="1:20" ht="104.25" customHeight="1" hidden="1" thickBot="1">
      <c r="A129" s="182"/>
      <c r="B129" s="11" t="s">
        <v>60</v>
      </c>
      <c r="C129" s="178"/>
      <c r="D129" s="178"/>
      <c r="E129" s="178"/>
      <c r="F129" s="178"/>
      <c r="G129" s="178"/>
      <c r="H129" s="178"/>
      <c r="I129" s="178"/>
      <c r="J129" s="178"/>
      <c r="K129" s="89"/>
      <c r="L129" s="151"/>
      <c r="M129" s="183"/>
      <c r="N129" s="183"/>
      <c r="O129" s="183"/>
      <c r="P129" s="183"/>
      <c r="Q129" s="183"/>
      <c r="R129" s="183"/>
      <c r="S129" s="183"/>
      <c r="T129" s="183"/>
    </row>
    <row r="130" spans="1:20" ht="16.5" customHeight="1" hidden="1" thickBot="1">
      <c r="A130" s="127"/>
      <c r="B130" s="11" t="s">
        <v>16</v>
      </c>
      <c r="C130" s="19">
        <f>D130+E130+F130+G130+H130+I130+J130</f>
        <v>0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89"/>
      <c r="L130" s="151"/>
      <c r="M130" s="183"/>
      <c r="N130" s="183"/>
      <c r="O130" s="183"/>
      <c r="P130" s="183"/>
      <c r="Q130" s="183"/>
      <c r="R130" s="183"/>
      <c r="S130" s="183"/>
      <c r="T130" s="183"/>
    </row>
    <row r="131" spans="1:20" ht="48" customHeight="1" hidden="1" thickBot="1">
      <c r="A131" s="127"/>
      <c r="B131" s="11" t="s">
        <v>45</v>
      </c>
      <c r="C131" s="19">
        <f>D131+E131+F131+G131+H131+I131+J131</f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89"/>
      <c r="L131" s="151"/>
      <c r="M131" s="183"/>
      <c r="N131" s="183"/>
      <c r="O131" s="183"/>
      <c r="P131" s="183"/>
      <c r="Q131" s="183"/>
      <c r="R131" s="183"/>
      <c r="S131" s="183"/>
      <c r="T131" s="183"/>
    </row>
    <row r="132" spans="1:20" ht="16.5" customHeight="1" hidden="1" thickBot="1">
      <c r="A132" s="127"/>
      <c r="B132" s="11" t="s">
        <v>17</v>
      </c>
      <c r="C132" s="19">
        <f>D132+E132+F132+G132+H132+I132+J132</f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89"/>
      <c r="L132" s="151"/>
      <c r="M132" s="183"/>
      <c r="N132" s="183"/>
      <c r="O132" s="183"/>
      <c r="P132" s="183"/>
      <c r="Q132" s="183"/>
      <c r="R132" s="183"/>
      <c r="S132" s="183"/>
      <c r="T132" s="183"/>
    </row>
    <row r="133" spans="1:20" ht="48" customHeight="1" hidden="1" thickBot="1">
      <c r="A133" s="127"/>
      <c r="B133" s="11" t="s">
        <v>45</v>
      </c>
      <c r="C133" s="19">
        <f>D133+E133+F133+G133+H133+I133+J133</f>
        <v>0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3"/>
      <c r="L133" s="151"/>
      <c r="M133" s="183"/>
      <c r="N133" s="183"/>
      <c r="O133" s="183"/>
      <c r="P133" s="183"/>
      <c r="Q133" s="183"/>
      <c r="R133" s="183"/>
      <c r="S133" s="183"/>
      <c r="T133" s="183"/>
    </row>
    <row r="134" spans="1:20" s="121" customFormat="1" ht="15.75" customHeight="1">
      <c r="A134" s="218">
        <v>85</v>
      </c>
      <c r="B134" s="63" t="s">
        <v>117</v>
      </c>
      <c r="C134" s="214">
        <f>C136+C138</f>
        <v>700</v>
      </c>
      <c r="D134" s="214">
        <f aca="true" t="shared" si="47" ref="D134:J134">D136+D138</f>
        <v>0</v>
      </c>
      <c r="E134" s="214">
        <f t="shared" si="47"/>
        <v>700</v>
      </c>
      <c r="F134" s="214">
        <f t="shared" si="47"/>
        <v>0</v>
      </c>
      <c r="G134" s="214">
        <f t="shared" si="47"/>
        <v>0</v>
      </c>
      <c r="H134" s="214">
        <f t="shared" si="47"/>
        <v>0</v>
      </c>
      <c r="I134" s="214">
        <f t="shared" si="47"/>
        <v>0</v>
      </c>
      <c r="J134" s="214">
        <f t="shared" si="47"/>
        <v>0</v>
      </c>
      <c r="K134" s="241" t="s">
        <v>108</v>
      </c>
      <c r="L134" s="243">
        <f>L136+L137+L138+L139</f>
        <v>5567</v>
      </c>
      <c r="M134" s="244"/>
      <c r="N134" s="244"/>
      <c r="O134" s="244"/>
      <c r="P134" s="244"/>
      <c r="Q134" s="244"/>
      <c r="R134" s="244"/>
      <c r="S134" s="244"/>
      <c r="T134" s="244"/>
    </row>
    <row r="135" spans="1:21" s="121" customFormat="1" ht="189" customHeight="1" thickBot="1">
      <c r="A135" s="219"/>
      <c r="B135" s="27" t="s">
        <v>118</v>
      </c>
      <c r="C135" s="215"/>
      <c r="D135" s="215"/>
      <c r="E135" s="215"/>
      <c r="F135" s="215"/>
      <c r="G135" s="215"/>
      <c r="H135" s="215"/>
      <c r="I135" s="215"/>
      <c r="J135" s="215"/>
      <c r="K135" s="242"/>
      <c r="L135" s="243"/>
      <c r="M135" s="244"/>
      <c r="N135" s="244"/>
      <c r="O135" s="244"/>
      <c r="P135" s="244"/>
      <c r="Q135" s="244"/>
      <c r="R135" s="244"/>
      <c r="S135" s="244"/>
      <c r="T135" s="244"/>
      <c r="U135" s="121">
        <v>5.6</v>
      </c>
    </row>
    <row r="136" spans="1:21" s="121" customFormat="1" ht="16.5" thickBot="1">
      <c r="A136" s="136">
        <v>86</v>
      </c>
      <c r="B136" s="27" t="s">
        <v>16</v>
      </c>
      <c r="C136" s="57">
        <f>D136+E136+F136+G136+H136+I136+J136</f>
        <v>0</v>
      </c>
      <c r="D136" s="52">
        <v>0</v>
      </c>
      <c r="E136" s="52">
        <v>0</v>
      </c>
      <c r="F136" s="52">
        <v>0</v>
      </c>
      <c r="G136" s="52">
        <v>0</v>
      </c>
      <c r="H136" s="52">
        <v>0</v>
      </c>
      <c r="I136" s="52">
        <v>0</v>
      </c>
      <c r="J136" s="52">
        <v>0</v>
      </c>
      <c r="K136" s="120"/>
      <c r="L136" s="239">
        <f>-18108</f>
        <v>-18108</v>
      </c>
      <c r="M136" s="240"/>
      <c r="N136" s="240"/>
      <c r="O136" s="240"/>
      <c r="P136" s="240"/>
      <c r="Q136" s="240"/>
      <c r="R136" s="240"/>
      <c r="S136" s="240"/>
      <c r="T136" s="240"/>
      <c r="U136" s="122">
        <v>-18.1</v>
      </c>
    </row>
    <row r="137" spans="1:21" s="121" customFormat="1" ht="48" thickBot="1">
      <c r="A137" s="136">
        <v>87</v>
      </c>
      <c r="B137" s="27" t="s">
        <v>45</v>
      </c>
      <c r="C137" s="57">
        <f>D137+E137+F137+G137+H137+I137+J137</f>
        <v>0</v>
      </c>
      <c r="D137" s="52">
        <v>0</v>
      </c>
      <c r="E137" s="52">
        <v>0</v>
      </c>
      <c r="F137" s="52">
        <v>0</v>
      </c>
      <c r="G137" s="52">
        <v>0</v>
      </c>
      <c r="H137" s="52">
        <v>0</v>
      </c>
      <c r="I137" s="52">
        <v>0</v>
      </c>
      <c r="J137" s="52">
        <v>0</v>
      </c>
      <c r="K137" s="120"/>
      <c r="L137" s="239">
        <f>18108</f>
        <v>18108</v>
      </c>
      <c r="M137" s="240"/>
      <c r="N137" s="240"/>
      <c r="O137" s="240"/>
      <c r="P137" s="240"/>
      <c r="Q137" s="240"/>
      <c r="R137" s="240"/>
      <c r="S137" s="240"/>
      <c r="T137" s="240"/>
      <c r="U137" s="122">
        <v>18.1</v>
      </c>
    </row>
    <row r="138" spans="1:22" s="121" customFormat="1" ht="21" customHeight="1" thickBot="1">
      <c r="A138" s="136">
        <v>88</v>
      </c>
      <c r="B138" s="27" t="s">
        <v>17</v>
      </c>
      <c r="C138" s="57">
        <f>D138+E138+F138+G138+H138+I138+J138</f>
        <v>700</v>
      </c>
      <c r="D138" s="52">
        <v>0</v>
      </c>
      <c r="E138" s="52">
        <f>V138</f>
        <v>700</v>
      </c>
      <c r="F138" s="52">
        <v>0</v>
      </c>
      <c r="G138" s="52">
        <v>0</v>
      </c>
      <c r="H138" s="52">
        <v>0</v>
      </c>
      <c r="I138" s="52">
        <f>H138</f>
        <v>0</v>
      </c>
      <c r="J138" s="52">
        <f>I138</f>
        <v>0</v>
      </c>
      <c r="K138" s="120"/>
      <c r="L138" s="239">
        <f>-16541+4000</f>
        <v>-12541</v>
      </c>
      <c r="M138" s="240"/>
      <c r="N138" s="240"/>
      <c r="O138" s="240"/>
      <c r="P138" s="240"/>
      <c r="Q138" s="240"/>
      <c r="R138" s="240"/>
      <c r="S138" s="240"/>
      <c r="T138" s="240"/>
      <c r="U138" s="121">
        <v>-12.5</v>
      </c>
      <c r="V138" s="121">
        <v>700</v>
      </c>
    </row>
    <row r="139" spans="1:21" s="121" customFormat="1" ht="48" thickBot="1">
      <c r="A139" s="136">
        <v>89</v>
      </c>
      <c r="B139" s="27" t="s">
        <v>45</v>
      </c>
      <c r="C139" s="57">
        <f>D139+E139+F139+G139+H139+I139+J139</f>
        <v>0</v>
      </c>
      <c r="D139" s="52">
        <v>0</v>
      </c>
      <c r="E139" s="52">
        <v>0</v>
      </c>
      <c r="F139" s="52">
        <v>0</v>
      </c>
      <c r="G139" s="52">
        <v>0</v>
      </c>
      <c r="H139" s="52">
        <v>0</v>
      </c>
      <c r="I139" s="52">
        <f>H139</f>
        <v>0</v>
      </c>
      <c r="J139" s="52">
        <f>I139</f>
        <v>0</v>
      </c>
      <c r="K139" s="120"/>
      <c r="L139" s="239">
        <f>18108</f>
        <v>18108</v>
      </c>
      <c r="M139" s="240"/>
      <c r="N139" s="240"/>
      <c r="O139" s="240"/>
      <c r="P139" s="240"/>
      <c r="Q139" s="240"/>
      <c r="R139" s="240"/>
      <c r="S139" s="240"/>
      <c r="T139" s="240"/>
      <c r="U139" s="121">
        <v>18.1</v>
      </c>
    </row>
    <row r="140" spans="1:20" ht="95.25" thickBot="1">
      <c r="A140" s="127">
        <v>90</v>
      </c>
      <c r="B140" s="88" t="s">
        <v>99</v>
      </c>
      <c r="C140" s="19">
        <f>C141+C143</f>
        <v>0</v>
      </c>
      <c r="D140" s="19">
        <f aca="true" t="shared" si="48" ref="D140:J140">D141+D143</f>
        <v>0</v>
      </c>
      <c r="E140" s="19">
        <f t="shared" si="48"/>
        <v>0</v>
      </c>
      <c r="F140" s="19">
        <f t="shared" si="48"/>
        <v>0</v>
      </c>
      <c r="G140" s="19">
        <f t="shared" si="48"/>
        <v>0</v>
      </c>
      <c r="H140" s="19">
        <f t="shared" si="48"/>
        <v>0</v>
      </c>
      <c r="I140" s="19">
        <f t="shared" si="48"/>
        <v>0</v>
      </c>
      <c r="J140" s="19">
        <f t="shared" si="48"/>
        <v>0</v>
      </c>
      <c r="K140" s="13">
        <v>34.35</v>
      </c>
      <c r="L140" s="151"/>
      <c r="M140" s="152"/>
      <c r="N140" s="152"/>
      <c r="O140" s="152"/>
      <c r="P140" s="152"/>
      <c r="Q140" s="152"/>
      <c r="R140" s="152"/>
      <c r="S140" s="152"/>
      <c r="T140" s="152"/>
    </row>
    <row r="141" spans="1:20" ht="16.5" thickBot="1">
      <c r="A141" s="127">
        <v>91</v>
      </c>
      <c r="B141" s="11" t="s">
        <v>16</v>
      </c>
      <c r="C141" s="19">
        <f>D141+E141+F141+G141+H141+I141+J141</f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3"/>
      <c r="L141" s="151"/>
      <c r="M141" s="152"/>
      <c r="N141" s="152"/>
      <c r="O141" s="152"/>
      <c r="P141" s="152"/>
      <c r="Q141" s="152"/>
      <c r="R141" s="152"/>
      <c r="S141" s="152"/>
      <c r="T141" s="152"/>
    </row>
    <row r="142" spans="1:20" ht="48" thickBot="1">
      <c r="A142" s="127">
        <v>92</v>
      </c>
      <c r="B142" s="11" t="s">
        <v>45</v>
      </c>
      <c r="C142" s="19">
        <f>D142+E142+F142+G142+H142+I142+J142</f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3"/>
      <c r="L142" s="151"/>
      <c r="M142" s="152"/>
      <c r="N142" s="152"/>
      <c r="O142" s="152"/>
      <c r="P142" s="152"/>
      <c r="Q142" s="152"/>
      <c r="R142" s="152"/>
      <c r="S142" s="152"/>
      <c r="T142" s="152"/>
    </row>
    <row r="143" spans="1:20" ht="16.5" thickBot="1">
      <c r="A143" s="127">
        <v>93</v>
      </c>
      <c r="B143" s="11" t="s">
        <v>17</v>
      </c>
      <c r="C143" s="19">
        <f>D143+E143+F143+G143+H143+I143+J143</f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3"/>
      <c r="L143" s="151"/>
      <c r="M143" s="152"/>
      <c r="N143" s="152"/>
      <c r="O143" s="152"/>
      <c r="P143" s="152"/>
      <c r="Q143" s="152"/>
      <c r="R143" s="152"/>
      <c r="S143" s="152"/>
      <c r="T143" s="152"/>
    </row>
    <row r="144" spans="1:20" ht="48" thickBot="1">
      <c r="A144" s="127">
        <v>94</v>
      </c>
      <c r="B144" s="11" t="s">
        <v>45</v>
      </c>
      <c r="C144" s="19">
        <f>D144+E144+F144+G144+H144+I144+J144</f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3"/>
      <c r="L144" s="151"/>
      <c r="M144" s="152"/>
      <c r="N144" s="152"/>
      <c r="O144" s="152"/>
      <c r="P144" s="152"/>
      <c r="Q144" s="152"/>
      <c r="R144" s="152"/>
      <c r="S144" s="152"/>
      <c r="T144" s="152"/>
    </row>
    <row r="145" spans="1:20" ht="31.5" customHeight="1" thickBot="1">
      <c r="A145" s="127">
        <v>95</v>
      </c>
      <c r="B145" s="159" t="s">
        <v>28</v>
      </c>
      <c r="C145" s="160"/>
      <c r="D145" s="160"/>
      <c r="E145" s="160"/>
      <c r="F145" s="160"/>
      <c r="G145" s="160"/>
      <c r="H145" s="160"/>
      <c r="I145" s="160"/>
      <c r="J145" s="160"/>
      <c r="K145" s="161"/>
      <c r="L145" s="151"/>
      <c r="M145" s="152"/>
      <c r="N145" s="152"/>
      <c r="O145" s="152"/>
      <c r="P145" s="152"/>
      <c r="Q145" s="152"/>
      <c r="R145" s="152"/>
      <c r="S145" s="152"/>
      <c r="T145" s="152"/>
    </row>
    <row r="146" spans="1:20" ht="48" thickBot="1">
      <c r="A146" s="127">
        <v>96</v>
      </c>
      <c r="B146" s="11" t="s">
        <v>21</v>
      </c>
      <c r="C146" s="29">
        <f>C147+C149</f>
        <v>129437.90000000001</v>
      </c>
      <c r="D146" s="29">
        <f aca="true" t="shared" si="49" ref="D146:J146">D147+D149</f>
        <v>14509.700000000003</v>
      </c>
      <c r="E146" s="29">
        <f t="shared" si="49"/>
        <v>18360.699999999997</v>
      </c>
      <c r="F146" s="29">
        <f t="shared" si="49"/>
        <v>19415.500000000004</v>
      </c>
      <c r="G146" s="29">
        <f t="shared" si="49"/>
        <v>19288</v>
      </c>
      <c r="H146" s="29">
        <f t="shared" si="49"/>
        <v>19288</v>
      </c>
      <c r="I146" s="29">
        <f t="shared" si="49"/>
        <v>19288</v>
      </c>
      <c r="J146" s="29">
        <f t="shared" si="49"/>
        <v>19288</v>
      </c>
      <c r="K146" s="89"/>
      <c r="L146" s="151"/>
      <c r="M146" s="152"/>
      <c r="N146" s="152"/>
      <c r="O146" s="152"/>
      <c r="P146" s="152"/>
      <c r="Q146" s="152"/>
      <c r="R146" s="152"/>
      <c r="S146" s="152"/>
      <c r="T146" s="152"/>
    </row>
    <row r="147" spans="1:20" ht="16.5" thickBot="1">
      <c r="A147" s="127">
        <v>97</v>
      </c>
      <c r="B147" s="11" t="s">
        <v>16</v>
      </c>
      <c r="C147" s="28">
        <f aca="true" t="shared" si="50" ref="C147:J148">C155+C173+C168</f>
        <v>66.6</v>
      </c>
      <c r="D147" s="28">
        <f t="shared" si="50"/>
        <v>66.6</v>
      </c>
      <c r="E147" s="28">
        <f t="shared" si="50"/>
        <v>0</v>
      </c>
      <c r="F147" s="28">
        <f t="shared" si="50"/>
        <v>0</v>
      </c>
      <c r="G147" s="28">
        <f t="shared" si="50"/>
        <v>0</v>
      </c>
      <c r="H147" s="28">
        <f t="shared" si="50"/>
        <v>0</v>
      </c>
      <c r="I147" s="28">
        <f t="shared" si="50"/>
        <v>0</v>
      </c>
      <c r="J147" s="28">
        <f t="shared" si="50"/>
        <v>0</v>
      </c>
      <c r="K147" s="89"/>
      <c r="L147" s="151"/>
      <c r="M147" s="152"/>
      <c r="N147" s="152"/>
      <c r="O147" s="152"/>
      <c r="P147" s="152"/>
      <c r="Q147" s="152"/>
      <c r="R147" s="152"/>
      <c r="S147" s="152"/>
      <c r="T147" s="152"/>
    </row>
    <row r="148" spans="1:20" ht="48" thickBot="1">
      <c r="A148" s="127">
        <v>98</v>
      </c>
      <c r="B148" s="11" t="s">
        <v>45</v>
      </c>
      <c r="C148" s="28">
        <f t="shared" si="50"/>
        <v>66.6</v>
      </c>
      <c r="D148" s="28">
        <f t="shared" si="50"/>
        <v>66.6</v>
      </c>
      <c r="E148" s="28">
        <f t="shared" si="50"/>
        <v>0</v>
      </c>
      <c r="F148" s="28">
        <f t="shared" si="50"/>
        <v>0</v>
      </c>
      <c r="G148" s="28">
        <f t="shared" si="50"/>
        <v>0</v>
      </c>
      <c r="H148" s="28">
        <f t="shared" si="50"/>
        <v>0</v>
      </c>
      <c r="I148" s="28">
        <f t="shared" si="50"/>
        <v>0</v>
      </c>
      <c r="J148" s="28">
        <f t="shared" si="50"/>
        <v>0</v>
      </c>
      <c r="K148" s="89"/>
      <c r="L148" s="151"/>
      <c r="M148" s="152"/>
      <c r="N148" s="152"/>
      <c r="O148" s="152"/>
      <c r="P148" s="152"/>
      <c r="Q148" s="152"/>
      <c r="R148" s="152"/>
      <c r="S148" s="152"/>
      <c r="T148" s="152"/>
    </row>
    <row r="149" spans="1:20" ht="16.5" thickBot="1">
      <c r="A149" s="127">
        <v>99</v>
      </c>
      <c r="B149" s="11" t="s">
        <v>17</v>
      </c>
      <c r="C149" s="28">
        <f aca="true" t="shared" si="51" ref="C149:J150">C157+C161+C164+C170+C175</f>
        <v>129371.3</v>
      </c>
      <c r="D149" s="123">
        <f t="shared" si="51"/>
        <v>14443.100000000002</v>
      </c>
      <c r="E149" s="28">
        <f t="shared" si="51"/>
        <v>18360.699999999997</v>
      </c>
      <c r="F149" s="28">
        <f t="shared" si="51"/>
        <v>19415.500000000004</v>
      </c>
      <c r="G149" s="28">
        <f t="shared" si="51"/>
        <v>19288</v>
      </c>
      <c r="H149" s="28">
        <f t="shared" si="51"/>
        <v>19288</v>
      </c>
      <c r="I149" s="28">
        <f t="shared" si="51"/>
        <v>19288</v>
      </c>
      <c r="J149" s="28">
        <f t="shared" si="51"/>
        <v>19288</v>
      </c>
      <c r="K149" s="89"/>
      <c r="L149" s="151"/>
      <c r="M149" s="152"/>
      <c r="N149" s="152"/>
      <c r="O149" s="152"/>
      <c r="P149" s="152"/>
      <c r="Q149" s="152"/>
      <c r="R149" s="152"/>
      <c r="S149" s="152"/>
      <c r="T149" s="152"/>
    </row>
    <row r="150" spans="1:20" ht="48" thickBot="1">
      <c r="A150" s="127">
        <v>100</v>
      </c>
      <c r="B150" s="11" t="s">
        <v>45</v>
      </c>
      <c r="C150" s="28">
        <f t="shared" si="51"/>
        <v>129371.3</v>
      </c>
      <c r="D150" s="123">
        <f t="shared" si="51"/>
        <v>14443.100000000002</v>
      </c>
      <c r="E150" s="28">
        <f t="shared" si="51"/>
        <v>18360.699999999997</v>
      </c>
      <c r="F150" s="28">
        <f t="shared" si="51"/>
        <v>19415.500000000004</v>
      </c>
      <c r="G150" s="28">
        <f t="shared" si="51"/>
        <v>19288</v>
      </c>
      <c r="H150" s="28">
        <f t="shared" si="51"/>
        <v>19288</v>
      </c>
      <c r="I150" s="28">
        <f t="shared" si="51"/>
        <v>19288</v>
      </c>
      <c r="J150" s="28">
        <f t="shared" si="51"/>
        <v>19288</v>
      </c>
      <c r="K150" s="89"/>
      <c r="L150" s="151"/>
      <c r="M150" s="152"/>
      <c r="N150" s="152"/>
      <c r="O150" s="152"/>
      <c r="P150" s="152"/>
      <c r="Q150" s="152"/>
      <c r="R150" s="152"/>
      <c r="S150" s="152"/>
      <c r="T150" s="152"/>
    </row>
    <row r="151" spans="1:20" ht="16.5" customHeight="1" hidden="1" thickBot="1">
      <c r="A151" s="127"/>
      <c r="B151" s="11" t="s">
        <v>18</v>
      </c>
      <c r="C151" s="28"/>
      <c r="D151" s="28"/>
      <c r="E151" s="28"/>
      <c r="F151" s="28"/>
      <c r="G151" s="28"/>
      <c r="H151" s="28"/>
      <c r="I151" s="28"/>
      <c r="J151" s="28"/>
      <c r="K151" s="89"/>
      <c r="L151" s="151"/>
      <c r="M151" s="152"/>
      <c r="N151" s="152"/>
      <c r="O151" s="152"/>
      <c r="P151" s="152"/>
      <c r="Q151" s="152"/>
      <c r="R151" s="152"/>
      <c r="S151" s="152"/>
      <c r="T151" s="152"/>
    </row>
    <row r="152" spans="1:20" ht="16.5" customHeight="1" hidden="1" thickBot="1">
      <c r="A152" s="127"/>
      <c r="B152" s="11" t="s">
        <v>17</v>
      </c>
      <c r="C152" s="28"/>
      <c r="D152" s="28"/>
      <c r="E152" s="28"/>
      <c r="F152" s="28"/>
      <c r="G152" s="28"/>
      <c r="H152" s="28"/>
      <c r="I152" s="28"/>
      <c r="J152" s="28"/>
      <c r="K152" s="89"/>
      <c r="L152" s="151"/>
      <c r="M152" s="152"/>
      <c r="N152" s="152"/>
      <c r="O152" s="152"/>
      <c r="P152" s="152"/>
      <c r="Q152" s="152"/>
      <c r="R152" s="152"/>
      <c r="S152" s="152"/>
      <c r="T152" s="152"/>
    </row>
    <row r="153" spans="1:20" ht="32.25" customHeight="1" hidden="1" thickBot="1">
      <c r="A153" s="127"/>
      <c r="B153" s="11" t="s">
        <v>19</v>
      </c>
      <c r="C153" s="28"/>
      <c r="D153" s="28"/>
      <c r="E153" s="28"/>
      <c r="F153" s="28"/>
      <c r="G153" s="28"/>
      <c r="H153" s="28"/>
      <c r="I153" s="28"/>
      <c r="J153" s="28"/>
      <c r="K153" s="89"/>
      <c r="L153" s="151"/>
      <c r="M153" s="152"/>
      <c r="N153" s="152"/>
      <c r="O153" s="152"/>
      <c r="P153" s="152"/>
      <c r="Q153" s="152"/>
      <c r="R153" s="152"/>
      <c r="S153" s="152"/>
      <c r="T153" s="152"/>
    </row>
    <row r="154" spans="1:20" ht="145.5" customHeight="1" thickBot="1">
      <c r="A154" s="127">
        <v>101</v>
      </c>
      <c r="B154" s="88" t="s">
        <v>72</v>
      </c>
      <c r="C154" s="29">
        <f>C155+C157</f>
        <v>126346.9</v>
      </c>
      <c r="D154" s="29">
        <f aca="true" t="shared" si="52" ref="D154:J154">D155+D157</f>
        <v>13583.7</v>
      </c>
      <c r="E154" s="29">
        <f t="shared" si="52"/>
        <v>17552.699999999997</v>
      </c>
      <c r="F154" s="29">
        <f t="shared" si="52"/>
        <v>18309.7</v>
      </c>
      <c r="G154" s="29">
        <f t="shared" si="52"/>
        <v>19225.2</v>
      </c>
      <c r="H154" s="29">
        <f t="shared" si="52"/>
        <v>19225.2</v>
      </c>
      <c r="I154" s="29">
        <f t="shared" si="52"/>
        <v>19225.2</v>
      </c>
      <c r="J154" s="29">
        <f t="shared" si="52"/>
        <v>19225.2</v>
      </c>
      <c r="K154" s="89" t="s">
        <v>109</v>
      </c>
      <c r="L154" s="151"/>
      <c r="M154" s="152"/>
      <c r="N154" s="152"/>
      <c r="O154" s="152"/>
      <c r="P154" s="152"/>
      <c r="Q154" s="152"/>
      <c r="R154" s="152"/>
      <c r="S154" s="152"/>
      <c r="T154" s="152"/>
    </row>
    <row r="155" spans="1:20" ht="16.5" thickBot="1">
      <c r="A155" s="127">
        <v>102</v>
      </c>
      <c r="B155" s="11" t="s">
        <v>16</v>
      </c>
      <c r="C155" s="29">
        <f>D155+E155+F155+G155+H155+I155+J155</f>
        <v>0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89"/>
      <c r="L155" s="151"/>
      <c r="M155" s="152"/>
      <c r="N155" s="152"/>
      <c r="O155" s="152"/>
      <c r="P155" s="152"/>
      <c r="Q155" s="152"/>
      <c r="R155" s="152"/>
      <c r="S155" s="152"/>
      <c r="T155" s="152"/>
    </row>
    <row r="156" spans="1:20" ht="48" thickBot="1">
      <c r="A156" s="127">
        <v>103</v>
      </c>
      <c r="B156" s="11" t="s">
        <v>45</v>
      </c>
      <c r="C156" s="29">
        <f>D156+E156+F156+G156+H156+I156+J156</f>
        <v>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89"/>
      <c r="L156" s="151"/>
      <c r="M156" s="152"/>
      <c r="N156" s="152"/>
      <c r="O156" s="152"/>
      <c r="P156" s="152"/>
      <c r="Q156" s="152"/>
      <c r="R156" s="152"/>
      <c r="S156" s="152"/>
      <c r="T156" s="152"/>
    </row>
    <row r="157" spans="1:23" ht="16.5" thickBot="1">
      <c r="A157" s="127">
        <v>104</v>
      </c>
      <c r="B157" s="11" t="s">
        <v>25</v>
      </c>
      <c r="C157" s="29">
        <f>D157+E157+F157+G157+H157+I157+J157</f>
        <v>126346.9</v>
      </c>
      <c r="D157" s="28">
        <f aca="true" t="shared" si="53" ref="D157:J157">D158</f>
        <v>13583.7</v>
      </c>
      <c r="E157" s="28">
        <f t="shared" si="53"/>
        <v>17552.699999999997</v>
      </c>
      <c r="F157" s="28">
        <f t="shared" si="53"/>
        <v>18309.7</v>
      </c>
      <c r="G157" s="28">
        <f t="shared" si="53"/>
        <v>19225.2</v>
      </c>
      <c r="H157" s="28">
        <f t="shared" si="53"/>
        <v>19225.2</v>
      </c>
      <c r="I157" s="28">
        <f t="shared" si="53"/>
        <v>19225.2</v>
      </c>
      <c r="J157" s="28">
        <f t="shared" si="53"/>
        <v>19225.2</v>
      </c>
      <c r="K157" s="89"/>
      <c r="L157" s="151"/>
      <c r="M157" s="152"/>
      <c r="N157" s="152"/>
      <c r="O157" s="152"/>
      <c r="P157" s="152"/>
      <c r="Q157" s="152"/>
      <c r="R157" s="152"/>
      <c r="S157" s="152"/>
      <c r="T157" s="152"/>
      <c r="V157">
        <v>139.3</v>
      </c>
      <c r="W157">
        <v>-24.4</v>
      </c>
    </row>
    <row r="158" spans="1:23" ht="48" thickBot="1">
      <c r="A158" s="127">
        <v>105</v>
      </c>
      <c r="B158" s="11" t="s">
        <v>45</v>
      </c>
      <c r="C158" s="29">
        <f>D158+E158+F158+G158+H158+I158+J158</f>
        <v>126346.9</v>
      </c>
      <c r="D158" s="28">
        <f>16789.7-3501.1+295.1</f>
        <v>13583.7</v>
      </c>
      <c r="E158" s="28">
        <f>17437.8+V158+W158</f>
        <v>17552.699999999997</v>
      </c>
      <c r="F158" s="28">
        <v>18309.7</v>
      </c>
      <c r="G158" s="28">
        <v>19225.2</v>
      </c>
      <c r="H158" s="28">
        <f>G158</f>
        <v>19225.2</v>
      </c>
      <c r="I158" s="28">
        <f>H158</f>
        <v>19225.2</v>
      </c>
      <c r="J158" s="28">
        <f>I158</f>
        <v>19225.2</v>
      </c>
      <c r="K158" s="89"/>
      <c r="L158" s="151"/>
      <c r="M158" s="152"/>
      <c r="N158" s="152"/>
      <c r="O158" s="152"/>
      <c r="P158" s="152"/>
      <c r="Q158" s="152"/>
      <c r="R158" s="152"/>
      <c r="S158" s="152"/>
      <c r="T158" s="152"/>
      <c r="V158">
        <v>139.3</v>
      </c>
      <c r="W158">
        <v>-24.4</v>
      </c>
    </row>
    <row r="159" spans="1:20" ht="15.75">
      <c r="A159" s="181">
        <v>106</v>
      </c>
      <c r="B159" s="15" t="s">
        <v>29</v>
      </c>
      <c r="C159" s="187">
        <f>C161</f>
        <v>0</v>
      </c>
      <c r="D159" s="187">
        <f>D161</f>
        <v>0</v>
      </c>
      <c r="E159" s="187">
        <f aca="true" t="shared" si="54" ref="E159:J159">E161</f>
        <v>0</v>
      </c>
      <c r="F159" s="187">
        <f t="shared" si="54"/>
        <v>0</v>
      </c>
      <c r="G159" s="187">
        <f t="shared" si="54"/>
        <v>0</v>
      </c>
      <c r="H159" s="187">
        <f t="shared" si="54"/>
        <v>0</v>
      </c>
      <c r="I159" s="187">
        <f t="shared" si="54"/>
        <v>0</v>
      </c>
      <c r="J159" s="187">
        <f t="shared" si="54"/>
        <v>0</v>
      </c>
      <c r="K159" s="179">
        <v>42.43</v>
      </c>
      <c r="L159" s="151"/>
      <c r="M159" s="152"/>
      <c r="N159" s="152"/>
      <c r="O159" s="152"/>
      <c r="P159" s="152"/>
      <c r="Q159" s="152"/>
      <c r="R159" s="152"/>
      <c r="S159" s="152"/>
      <c r="T159" s="152"/>
    </row>
    <row r="160" spans="1:20" ht="95.25" thickBot="1">
      <c r="A160" s="182"/>
      <c r="B160" s="11" t="s">
        <v>73</v>
      </c>
      <c r="C160" s="188"/>
      <c r="D160" s="188"/>
      <c r="E160" s="188"/>
      <c r="F160" s="188"/>
      <c r="G160" s="188"/>
      <c r="H160" s="188"/>
      <c r="I160" s="188"/>
      <c r="J160" s="188"/>
      <c r="K160" s="184"/>
      <c r="L160" s="151"/>
      <c r="M160" s="152"/>
      <c r="N160" s="152"/>
      <c r="O160" s="152"/>
      <c r="P160" s="152"/>
      <c r="Q160" s="152"/>
      <c r="R160" s="152"/>
      <c r="S160" s="152"/>
      <c r="T160" s="152"/>
    </row>
    <row r="161" spans="1:20" ht="16.5" thickBot="1">
      <c r="A161" s="127">
        <v>107</v>
      </c>
      <c r="B161" s="11" t="s">
        <v>17</v>
      </c>
      <c r="C161" s="29">
        <f>D161+E161+F161+G161+H161+I161+J161</f>
        <v>0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28">
        <v>0</v>
      </c>
      <c r="J161" s="28">
        <v>0</v>
      </c>
      <c r="K161" s="89"/>
      <c r="L161" s="151"/>
      <c r="M161" s="152"/>
      <c r="N161" s="152"/>
      <c r="O161" s="152"/>
      <c r="P161" s="152"/>
      <c r="Q161" s="152"/>
      <c r="R161" s="152"/>
      <c r="S161" s="152"/>
      <c r="T161" s="152"/>
    </row>
    <row r="162" spans="1:20" ht="48" thickBot="1">
      <c r="A162" s="127">
        <v>108</v>
      </c>
      <c r="B162" s="11" t="s">
        <v>45</v>
      </c>
      <c r="C162" s="29">
        <f>D162+E162+F162+G162+H162+I162+J162</f>
        <v>0</v>
      </c>
      <c r="D162" s="28">
        <v>0</v>
      </c>
      <c r="E162" s="28">
        <v>0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89"/>
      <c r="L162" s="151"/>
      <c r="M162" s="152"/>
      <c r="N162" s="152"/>
      <c r="O162" s="152"/>
      <c r="P162" s="152"/>
      <c r="Q162" s="152"/>
      <c r="R162" s="152"/>
      <c r="S162" s="152"/>
      <c r="T162" s="152"/>
    </row>
    <row r="163" spans="1:20" ht="79.5" thickBot="1">
      <c r="A163" s="127">
        <v>109</v>
      </c>
      <c r="B163" s="11" t="s">
        <v>51</v>
      </c>
      <c r="C163" s="29">
        <f>C164</f>
        <v>416.1</v>
      </c>
      <c r="D163" s="29">
        <f aca="true" t="shared" si="55" ref="D163:J164">D164</f>
        <v>48</v>
      </c>
      <c r="E163" s="29">
        <f t="shared" si="55"/>
        <v>57</v>
      </c>
      <c r="F163" s="29">
        <f t="shared" si="55"/>
        <v>59.9</v>
      </c>
      <c r="G163" s="29">
        <f t="shared" si="55"/>
        <v>62.8</v>
      </c>
      <c r="H163" s="29">
        <f t="shared" si="55"/>
        <v>62.8</v>
      </c>
      <c r="I163" s="29">
        <f t="shared" si="55"/>
        <v>62.8</v>
      </c>
      <c r="J163" s="29">
        <f t="shared" si="55"/>
        <v>62.8</v>
      </c>
      <c r="K163" s="89">
        <v>38.41</v>
      </c>
      <c r="L163" s="151"/>
      <c r="M163" s="152"/>
      <c r="N163" s="152"/>
      <c r="O163" s="152"/>
      <c r="P163" s="152"/>
      <c r="Q163" s="152"/>
      <c r="R163" s="152"/>
      <c r="S163" s="152"/>
      <c r="T163" s="152"/>
    </row>
    <row r="164" spans="1:20" ht="16.5" thickBot="1">
      <c r="A164" s="127">
        <v>110</v>
      </c>
      <c r="B164" s="11" t="s">
        <v>17</v>
      </c>
      <c r="C164" s="29">
        <f>D164+E164+F164+G164+H164+I164+J164</f>
        <v>416.1</v>
      </c>
      <c r="D164" s="28">
        <f>D165</f>
        <v>48</v>
      </c>
      <c r="E164" s="28">
        <f t="shared" si="55"/>
        <v>57</v>
      </c>
      <c r="F164" s="28">
        <f t="shared" si="55"/>
        <v>59.9</v>
      </c>
      <c r="G164" s="28">
        <f t="shared" si="55"/>
        <v>62.8</v>
      </c>
      <c r="H164" s="28">
        <f t="shared" si="55"/>
        <v>62.8</v>
      </c>
      <c r="I164" s="28">
        <f t="shared" si="55"/>
        <v>62.8</v>
      </c>
      <c r="J164" s="28">
        <f t="shared" si="55"/>
        <v>62.8</v>
      </c>
      <c r="K164" s="89"/>
      <c r="L164" s="151"/>
      <c r="M164" s="152"/>
      <c r="N164" s="152"/>
      <c r="O164" s="152"/>
      <c r="P164" s="152"/>
      <c r="Q164" s="152"/>
      <c r="R164" s="152"/>
      <c r="S164" s="152"/>
      <c r="T164" s="152"/>
    </row>
    <row r="165" spans="1:20" ht="48" thickBot="1">
      <c r="A165" s="127">
        <v>111</v>
      </c>
      <c r="B165" s="11" t="s">
        <v>45</v>
      </c>
      <c r="C165" s="29">
        <f>D165+E165+F165+G165+H165+I165+J165</f>
        <v>416.1</v>
      </c>
      <c r="D165" s="28">
        <f>58-10</f>
        <v>48</v>
      </c>
      <c r="E165" s="28">
        <v>57</v>
      </c>
      <c r="F165" s="28">
        <v>59.9</v>
      </c>
      <c r="G165" s="28">
        <v>62.8</v>
      </c>
      <c r="H165" s="28">
        <f>G165</f>
        <v>62.8</v>
      </c>
      <c r="I165" s="28">
        <f>H165</f>
        <v>62.8</v>
      </c>
      <c r="J165" s="28">
        <f>I165</f>
        <v>62.8</v>
      </c>
      <c r="K165" s="89"/>
      <c r="L165" s="151"/>
      <c r="M165" s="152"/>
      <c r="N165" s="152"/>
      <c r="O165" s="152"/>
      <c r="P165" s="152"/>
      <c r="Q165" s="152"/>
      <c r="R165" s="152"/>
      <c r="S165" s="152"/>
      <c r="T165" s="152"/>
    </row>
    <row r="166" spans="1:20" ht="15.75">
      <c r="A166" s="181">
        <v>112</v>
      </c>
      <c r="B166" s="15" t="s">
        <v>30</v>
      </c>
      <c r="C166" s="187">
        <f>C168+C170</f>
        <v>2627.2000000000003</v>
      </c>
      <c r="D166" s="187">
        <f aca="true" t="shared" si="56" ref="D166:J166">D168+D170</f>
        <v>830.3000000000001</v>
      </c>
      <c r="E166" s="187">
        <f t="shared" si="56"/>
        <v>751</v>
      </c>
      <c r="F166" s="187">
        <f t="shared" si="56"/>
        <v>1045.9</v>
      </c>
      <c r="G166" s="187">
        <f t="shared" si="56"/>
        <v>0</v>
      </c>
      <c r="H166" s="187">
        <f t="shared" si="56"/>
        <v>0</v>
      </c>
      <c r="I166" s="187">
        <f t="shared" si="56"/>
        <v>0</v>
      </c>
      <c r="J166" s="187">
        <f t="shared" si="56"/>
        <v>0</v>
      </c>
      <c r="K166" s="179">
        <v>44.45</v>
      </c>
      <c r="L166" s="151"/>
      <c r="M166" s="152"/>
      <c r="N166" s="152"/>
      <c r="O166" s="152"/>
      <c r="P166" s="152"/>
      <c r="Q166" s="152"/>
      <c r="R166" s="152"/>
      <c r="S166" s="152"/>
      <c r="T166" s="152"/>
    </row>
    <row r="167" spans="1:20" ht="111" thickBot="1">
      <c r="A167" s="182"/>
      <c r="B167" s="11" t="s">
        <v>52</v>
      </c>
      <c r="C167" s="188"/>
      <c r="D167" s="188"/>
      <c r="E167" s="188"/>
      <c r="F167" s="188"/>
      <c r="G167" s="188"/>
      <c r="H167" s="188"/>
      <c r="I167" s="188"/>
      <c r="J167" s="188"/>
      <c r="K167" s="180"/>
      <c r="L167" s="151"/>
      <c r="M167" s="152"/>
      <c r="N167" s="152"/>
      <c r="O167" s="152"/>
      <c r="P167" s="152"/>
      <c r="Q167" s="152"/>
      <c r="R167" s="152"/>
      <c r="S167" s="152"/>
      <c r="T167" s="152"/>
    </row>
    <row r="168" spans="1:20" ht="16.5" thickBot="1">
      <c r="A168" s="127">
        <v>113</v>
      </c>
      <c r="B168" s="11" t="s">
        <v>16</v>
      </c>
      <c r="C168" s="29">
        <f>D168+E168+F168+G168+H168+I168+J168</f>
        <v>66.6</v>
      </c>
      <c r="D168" s="123">
        <v>66.6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89"/>
      <c r="L168" s="151"/>
      <c r="M168" s="152"/>
      <c r="N168" s="152"/>
      <c r="O168" s="152"/>
      <c r="P168" s="152"/>
      <c r="Q168" s="152"/>
      <c r="R168" s="152"/>
      <c r="S168" s="152"/>
      <c r="T168" s="152"/>
    </row>
    <row r="169" spans="1:20" ht="48" thickBot="1">
      <c r="A169" s="181">
        <v>114</v>
      </c>
      <c r="B169" s="11" t="s">
        <v>45</v>
      </c>
      <c r="C169" s="29">
        <f>D169+E169+F169+G169+H169+I169+J169</f>
        <v>66.6</v>
      </c>
      <c r="D169" s="123">
        <v>66.6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89"/>
      <c r="L169" s="151"/>
      <c r="M169" s="152"/>
      <c r="N169" s="152"/>
      <c r="O169" s="152"/>
      <c r="P169" s="152"/>
      <c r="Q169" s="152"/>
      <c r="R169" s="152"/>
      <c r="S169" s="152"/>
      <c r="T169" s="152"/>
    </row>
    <row r="170" spans="1:23" ht="16.5" thickBot="1">
      <c r="A170" s="200"/>
      <c r="B170" s="11" t="s">
        <v>17</v>
      </c>
      <c r="C170" s="29">
        <f>D170+E170+F170+G170+H170+I170+J170</f>
        <v>2560.6000000000004</v>
      </c>
      <c r="D170" s="123">
        <f>D171</f>
        <v>763.7</v>
      </c>
      <c r="E170" s="28">
        <f aca="true" t="shared" si="57" ref="E170:J170">E171</f>
        <v>751</v>
      </c>
      <c r="F170" s="28">
        <f t="shared" si="57"/>
        <v>1045.9</v>
      </c>
      <c r="G170" s="28">
        <f t="shared" si="57"/>
        <v>0</v>
      </c>
      <c r="H170" s="28">
        <f t="shared" si="57"/>
        <v>0</v>
      </c>
      <c r="I170" s="28">
        <f t="shared" si="57"/>
        <v>0</v>
      </c>
      <c r="J170" s="28">
        <f t="shared" si="57"/>
        <v>0</v>
      </c>
      <c r="K170" s="89"/>
      <c r="L170" s="151"/>
      <c r="M170" s="152"/>
      <c r="N170" s="152"/>
      <c r="O170" s="152"/>
      <c r="P170" s="152"/>
      <c r="Q170" s="152"/>
      <c r="R170" s="152"/>
      <c r="S170" s="152"/>
      <c r="T170" s="152"/>
      <c r="W170">
        <v>24.4</v>
      </c>
    </row>
    <row r="171" spans="1:23" ht="48" thickBot="1">
      <c r="A171" s="127">
        <v>115</v>
      </c>
      <c r="B171" s="11" t="s">
        <v>45</v>
      </c>
      <c r="C171" s="29">
        <f>D171+E171+F171+G171+H171+I171+J171</f>
        <v>2560.6000000000004</v>
      </c>
      <c r="D171" s="123">
        <f>941+44.4-221.7</f>
        <v>763.7</v>
      </c>
      <c r="E171" s="28">
        <f>726.6+W171</f>
        <v>751</v>
      </c>
      <c r="F171" s="28">
        <v>1045.9</v>
      </c>
      <c r="G171" s="28">
        <v>0</v>
      </c>
      <c r="H171" s="28">
        <v>0</v>
      </c>
      <c r="I171" s="28">
        <v>0</v>
      </c>
      <c r="J171" s="28">
        <v>0</v>
      </c>
      <c r="K171" s="91"/>
      <c r="L171" s="151"/>
      <c r="M171" s="152"/>
      <c r="N171" s="152"/>
      <c r="O171" s="152"/>
      <c r="P171" s="152"/>
      <c r="Q171" s="152"/>
      <c r="R171" s="152"/>
      <c r="S171" s="152"/>
      <c r="T171" s="152"/>
      <c r="W171">
        <v>24.4</v>
      </c>
    </row>
    <row r="172" spans="1:20" ht="111" thickBot="1">
      <c r="A172" s="127">
        <v>116</v>
      </c>
      <c r="B172" s="11" t="s">
        <v>66</v>
      </c>
      <c r="C172" s="29">
        <f>C173+C175</f>
        <v>47.7</v>
      </c>
      <c r="D172" s="29">
        <f aca="true" t="shared" si="58" ref="D172:J172">D173+D175</f>
        <v>47.7</v>
      </c>
      <c r="E172" s="29">
        <f t="shared" si="58"/>
        <v>0</v>
      </c>
      <c r="F172" s="29">
        <f t="shared" si="58"/>
        <v>0</v>
      </c>
      <c r="G172" s="29">
        <f t="shared" si="58"/>
        <v>0</v>
      </c>
      <c r="H172" s="29">
        <f t="shared" si="58"/>
        <v>0</v>
      </c>
      <c r="I172" s="29">
        <f t="shared" si="58"/>
        <v>0</v>
      </c>
      <c r="J172" s="29">
        <f t="shared" si="58"/>
        <v>0</v>
      </c>
      <c r="K172" s="89">
        <v>46.47</v>
      </c>
      <c r="L172" s="151"/>
      <c r="M172" s="152"/>
      <c r="N172" s="152"/>
      <c r="O172" s="152"/>
      <c r="P172" s="152"/>
      <c r="Q172" s="152"/>
      <c r="R172" s="152"/>
      <c r="S172" s="152"/>
      <c r="T172" s="152"/>
    </row>
    <row r="173" spans="1:20" ht="16.5" thickBot="1">
      <c r="A173" s="127">
        <v>117</v>
      </c>
      <c r="B173" s="11" t="s">
        <v>16</v>
      </c>
      <c r="C173" s="29">
        <f>D173+E173+F173+G173+H173+I173+J173</f>
        <v>0</v>
      </c>
      <c r="D173" s="28">
        <f>D174</f>
        <v>0</v>
      </c>
      <c r="E173" s="28">
        <f aca="true" t="shared" si="59" ref="E173:J173">E174</f>
        <v>0</v>
      </c>
      <c r="F173" s="28">
        <f t="shared" si="59"/>
        <v>0</v>
      </c>
      <c r="G173" s="28">
        <f t="shared" si="59"/>
        <v>0</v>
      </c>
      <c r="H173" s="28">
        <f t="shared" si="59"/>
        <v>0</v>
      </c>
      <c r="I173" s="28">
        <f t="shared" si="59"/>
        <v>0</v>
      </c>
      <c r="J173" s="28">
        <f t="shared" si="59"/>
        <v>0</v>
      </c>
      <c r="K173" s="89"/>
      <c r="L173" s="151"/>
      <c r="M173" s="152"/>
      <c r="N173" s="152"/>
      <c r="O173" s="152"/>
      <c r="P173" s="152"/>
      <c r="Q173" s="152"/>
      <c r="R173" s="152"/>
      <c r="S173" s="152"/>
      <c r="T173" s="152"/>
    </row>
    <row r="174" spans="1:20" ht="48" thickBot="1">
      <c r="A174" s="127">
        <v>118</v>
      </c>
      <c r="B174" s="11" t="s">
        <v>45</v>
      </c>
      <c r="C174" s="29">
        <f>D174+E174+F174+G174+H174+I174+J174</f>
        <v>0</v>
      </c>
      <c r="D174" s="28">
        <v>0</v>
      </c>
      <c r="E174" s="28">
        <v>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89"/>
      <c r="L174" s="151"/>
      <c r="M174" s="152"/>
      <c r="N174" s="152"/>
      <c r="O174" s="152"/>
      <c r="P174" s="152"/>
      <c r="Q174" s="152"/>
      <c r="R174" s="152"/>
      <c r="S174" s="152"/>
      <c r="T174" s="152"/>
    </row>
    <row r="175" spans="1:20" ht="16.5" thickBot="1">
      <c r="A175" s="127">
        <v>119</v>
      </c>
      <c r="B175" s="11" t="s">
        <v>17</v>
      </c>
      <c r="C175" s="29">
        <f>D175+E175+F175+G175+H175+I175+J175</f>
        <v>47.7</v>
      </c>
      <c r="D175" s="28">
        <f>D176</f>
        <v>47.7</v>
      </c>
      <c r="E175" s="28">
        <f aca="true" t="shared" si="60" ref="E175:J175">E176</f>
        <v>0</v>
      </c>
      <c r="F175" s="28">
        <f t="shared" si="60"/>
        <v>0</v>
      </c>
      <c r="G175" s="28">
        <f t="shared" si="60"/>
        <v>0</v>
      </c>
      <c r="H175" s="28">
        <f t="shared" si="60"/>
        <v>0</v>
      </c>
      <c r="I175" s="28">
        <f t="shared" si="60"/>
        <v>0</v>
      </c>
      <c r="J175" s="28">
        <f t="shared" si="60"/>
        <v>0</v>
      </c>
      <c r="K175" s="89"/>
      <c r="L175" s="151"/>
      <c r="M175" s="152"/>
      <c r="N175" s="152"/>
      <c r="O175" s="152"/>
      <c r="P175" s="152"/>
      <c r="Q175" s="152"/>
      <c r="R175" s="152"/>
      <c r="S175" s="152"/>
      <c r="T175" s="152"/>
    </row>
    <row r="176" spans="1:20" ht="48" thickBot="1">
      <c r="A176" s="127">
        <v>120</v>
      </c>
      <c r="B176" s="11" t="s">
        <v>45</v>
      </c>
      <c r="C176" s="29">
        <f>D176+E176+F176+G176+H176+I176+J176</f>
        <v>47.7</v>
      </c>
      <c r="D176" s="28">
        <v>47.7</v>
      </c>
      <c r="E176" s="28">
        <v>0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89"/>
      <c r="L176" s="151"/>
      <c r="M176" s="152"/>
      <c r="N176" s="152"/>
      <c r="O176" s="152"/>
      <c r="P176" s="152"/>
      <c r="Q176" s="152"/>
      <c r="R176" s="152"/>
      <c r="S176" s="152"/>
      <c r="T176" s="152"/>
    </row>
    <row r="177" spans="1:20" ht="47.25" customHeight="1" thickBot="1">
      <c r="A177" s="127">
        <v>121</v>
      </c>
      <c r="B177" s="201" t="s">
        <v>57</v>
      </c>
      <c r="C177" s="202"/>
      <c r="D177" s="202"/>
      <c r="E177" s="202"/>
      <c r="F177" s="202"/>
      <c r="G177" s="202"/>
      <c r="H177" s="202"/>
      <c r="I177" s="202"/>
      <c r="J177" s="202"/>
      <c r="K177" s="203"/>
      <c r="L177" s="151"/>
      <c r="M177" s="152"/>
      <c r="N177" s="152"/>
      <c r="O177" s="152"/>
      <c r="P177" s="152"/>
      <c r="Q177" s="152"/>
      <c r="R177" s="152"/>
      <c r="S177" s="152"/>
      <c r="T177" s="152"/>
    </row>
    <row r="178" spans="1:21" ht="48" thickBot="1">
      <c r="A178" s="127">
        <v>122</v>
      </c>
      <c r="B178" s="11" t="s">
        <v>21</v>
      </c>
      <c r="C178" s="22">
        <f>C179+C181</f>
        <v>44401.4</v>
      </c>
      <c r="D178" s="22">
        <f>D179+D181</f>
        <v>7905.2</v>
      </c>
      <c r="E178" s="22">
        <f aca="true" t="shared" si="61" ref="E178:J178">E179+E181</f>
        <v>7076.1</v>
      </c>
      <c r="F178" s="22">
        <f t="shared" si="61"/>
        <v>6381.5</v>
      </c>
      <c r="G178" s="22">
        <f t="shared" si="61"/>
        <v>6476.299999999999</v>
      </c>
      <c r="H178" s="22">
        <f t="shared" si="61"/>
        <v>6476.299999999999</v>
      </c>
      <c r="I178" s="22">
        <f t="shared" si="61"/>
        <v>6476.299999999999</v>
      </c>
      <c r="J178" s="22">
        <f t="shared" si="61"/>
        <v>6476.299999999999</v>
      </c>
      <c r="K178" s="89"/>
      <c r="L178" s="235">
        <f>L192</f>
        <v>278700</v>
      </c>
      <c r="M178" s="236"/>
      <c r="N178" s="236"/>
      <c r="O178" s="236"/>
      <c r="P178" s="236"/>
      <c r="Q178" s="236"/>
      <c r="R178" s="236"/>
      <c r="S178" s="236"/>
      <c r="T178" s="236"/>
      <c r="U178">
        <v>278.7</v>
      </c>
    </row>
    <row r="179" spans="1:20" ht="16.5" thickBot="1">
      <c r="A179" s="127">
        <v>123</v>
      </c>
      <c r="B179" s="11" t="s">
        <v>16</v>
      </c>
      <c r="C179" s="22">
        <f>C193</f>
        <v>31109.100000000002</v>
      </c>
      <c r="D179" s="23">
        <f>D193+D202+D207</f>
        <v>5446</v>
      </c>
      <c r="E179" s="23">
        <f aca="true" t="shared" si="62" ref="D179:J180">E193</f>
        <v>4484.7</v>
      </c>
      <c r="F179" s="23">
        <f t="shared" si="62"/>
        <v>4484.7</v>
      </c>
      <c r="G179" s="23">
        <f t="shared" si="62"/>
        <v>4484.7</v>
      </c>
      <c r="H179" s="23">
        <f t="shared" si="62"/>
        <v>4484.7</v>
      </c>
      <c r="I179" s="23">
        <f t="shared" si="62"/>
        <v>4484.7</v>
      </c>
      <c r="J179" s="23">
        <f t="shared" si="62"/>
        <v>4484.7</v>
      </c>
      <c r="K179" s="89"/>
      <c r="L179" s="235">
        <f>L193</f>
        <v>-200000</v>
      </c>
      <c r="M179" s="236"/>
      <c r="N179" s="236"/>
      <c r="O179" s="236"/>
      <c r="P179" s="236"/>
      <c r="Q179" s="236"/>
      <c r="R179" s="236"/>
      <c r="S179" s="236"/>
      <c r="T179" s="236"/>
    </row>
    <row r="180" spans="1:20" ht="48" thickBot="1">
      <c r="A180" s="127">
        <v>124</v>
      </c>
      <c r="B180" s="11" t="s">
        <v>45</v>
      </c>
      <c r="C180" s="22">
        <f>C194</f>
        <v>20205.500000000004</v>
      </c>
      <c r="D180" s="23">
        <f t="shared" si="62"/>
        <v>2879.3</v>
      </c>
      <c r="E180" s="23">
        <f t="shared" si="62"/>
        <v>2887.7</v>
      </c>
      <c r="F180" s="23">
        <f t="shared" si="62"/>
        <v>2887.7</v>
      </c>
      <c r="G180" s="23">
        <f t="shared" si="62"/>
        <v>2887.7</v>
      </c>
      <c r="H180" s="23">
        <f t="shared" si="62"/>
        <v>2887.7</v>
      </c>
      <c r="I180" s="23">
        <f t="shared" si="62"/>
        <v>2887.7</v>
      </c>
      <c r="J180" s="23">
        <f t="shared" si="62"/>
        <v>2887.7</v>
      </c>
      <c r="K180" s="89"/>
      <c r="L180" s="235">
        <f>L194</f>
        <v>200000</v>
      </c>
      <c r="M180" s="236"/>
      <c r="N180" s="236"/>
      <c r="O180" s="236"/>
      <c r="P180" s="236"/>
      <c r="Q180" s="236"/>
      <c r="R180" s="236"/>
      <c r="S180" s="236"/>
      <c r="T180" s="236"/>
    </row>
    <row r="181" spans="1:20" ht="16.5" thickBot="1">
      <c r="A181" s="127">
        <v>125</v>
      </c>
      <c r="B181" s="11" t="s">
        <v>17</v>
      </c>
      <c r="C181" s="22">
        <f>C195+C199</f>
        <v>13292.299999999997</v>
      </c>
      <c r="D181" s="125">
        <f>D195+D199+D204+D209</f>
        <v>2459.2</v>
      </c>
      <c r="E181" s="125">
        <f>E195+E199+E204+E206</f>
        <v>2591.4</v>
      </c>
      <c r="F181" s="125">
        <f>F195+F199+F204</f>
        <v>1896.8</v>
      </c>
      <c r="G181" s="125">
        <f>G195+G199+G204</f>
        <v>1991.6</v>
      </c>
      <c r="H181" s="125">
        <f>H195+H199+H204</f>
        <v>1991.6</v>
      </c>
      <c r="I181" s="125">
        <f>I195+I199+I204</f>
        <v>1991.6</v>
      </c>
      <c r="J181" s="125">
        <f>J195+J199+J204</f>
        <v>1991.6</v>
      </c>
      <c r="K181" s="89"/>
      <c r="L181" s="235">
        <f>L195</f>
        <v>-82313.35</v>
      </c>
      <c r="M181" s="236"/>
      <c r="N181" s="236"/>
      <c r="O181" s="236"/>
      <c r="P181" s="236"/>
      <c r="Q181" s="236"/>
      <c r="R181" s="236"/>
      <c r="S181" s="236"/>
      <c r="T181" s="236"/>
    </row>
    <row r="182" spans="1:20" ht="48" thickBot="1">
      <c r="A182" s="127">
        <v>126</v>
      </c>
      <c r="B182" s="11" t="s">
        <v>45</v>
      </c>
      <c r="C182" s="22">
        <f>C196+C200</f>
        <v>10656.5</v>
      </c>
      <c r="D182" s="125">
        <f aca="true" t="shared" si="63" ref="D182:J182">D196+D200</f>
        <v>1695.8999999999999</v>
      </c>
      <c r="E182" s="125">
        <f t="shared" si="63"/>
        <v>1397.8999999999999</v>
      </c>
      <c r="F182" s="125">
        <f t="shared" si="63"/>
        <v>1454.3</v>
      </c>
      <c r="G182" s="125">
        <f t="shared" si="63"/>
        <v>1527.1</v>
      </c>
      <c r="H182" s="125">
        <f t="shared" si="63"/>
        <v>1527.1</v>
      </c>
      <c r="I182" s="125">
        <f t="shared" si="63"/>
        <v>1527.1</v>
      </c>
      <c r="J182" s="125">
        <f t="shared" si="63"/>
        <v>1527.1</v>
      </c>
      <c r="K182" s="89"/>
      <c r="L182" s="235">
        <f>L196</f>
        <v>361013.35</v>
      </c>
      <c r="M182" s="236"/>
      <c r="N182" s="236"/>
      <c r="O182" s="236"/>
      <c r="P182" s="236"/>
      <c r="Q182" s="236"/>
      <c r="R182" s="236"/>
      <c r="S182" s="236"/>
      <c r="T182" s="236"/>
    </row>
    <row r="183" spans="1:20" ht="16.5" customHeight="1" hidden="1" thickBot="1">
      <c r="A183" s="127"/>
      <c r="B183" s="11" t="s">
        <v>18</v>
      </c>
      <c r="C183" s="23"/>
      <c r="D183" s="23"/>
      <c r="E183" s="23"/>
      <c r="F183" s="23"/>
      <c r="G183" s="23"/>
      <c r="H183" s="23"/>
      <c r="I183" s="23"/>
      <c r="J183" s="23"/>
      <c r="K183" s="89"/>
      <c r="L183" s="151"/>
      <c r="M183" s="152"/>
      <c r="N183" s="152"/>
      <c r="O183" s="152"/>
      <c r="P183" s="152"/>
      <c r="Q183" s="152"/>
      <c r="R183" s="152"/>
      <c r="S183" s="152"/>
      <c r="T183" s="152"/>
    </row>
    <row r="184" spans="1:20" ht="16.5" customHeight="1" hidden="1" thickBot="1">
      <c r="A184" s="127"/>
      <c r="B184" s="11" t="s">
        <v>17</v>
      </c>
      <c r="C184" s="23"/>
      <c r="D184" s="23"/>
      <c r="E184" s="23"/>
      <c r="F184" s="23"/>
      <c r="G184" s="23"/>
      <c r="H184" s="23"/>
      <c r="I184" s="23"/>
      <c r="J184" s="23"/>
      <c r="K184" s="89"/>
      <c r="L184" s="151"/>
      <c r="M184" s="152"/>
      <c r="N184" s="152"/>
      <c r="O184" s="152"/>
      <c r="P184" s="152"/>
      <c r="Q184" s="152"/>
      <c r="R184" s="152"/>
      <c r="S184" s="152"/>
      <c r="T184" s="152"/>
    </row>
    <row r="185" spans="1:20" ht="32.25" customHeight="1" hidden="1" thickBot="1">
      <c r="A185" s="127"/>
      <c r="B185" s="11" t="s">
        <v>19</v>
      </c>
      <c r="C185" s="23"/>
      <c r="D185" s="23"/>
      <c r="E185" s="23"/>
      <c r="F185" s="23"/>
      <c r="G185" s="23"/>
      <c r="H185" s="23"/>
      <c r="I185" s="23"/>
      <c r="J185" s="23"/>
      <c r="K185" s="89"/>
      <c r="L185" s="151"/>
      <c r="M185" s="152"/>
      <c r="N185" s="152"/>
      <c r="O185" s="152"/>
      <c r="P185" s="152"/>
      <c r="Q185" s="152"/>
      <c r="R185" s="152"/>
      <c r="S185" s="152"/>
      <c r="T185" s="152"/>
    </row>
    <row r="186" spans="1:20" ht="15.75" customHeight="1" hidden="1">
      <c r="A186" s="181"/>
      <c r="B186" s="15" t="s">
        <v>31</v>
      </c>
      <c r="C186" s="189"/>
      <c r="D186" s="189"/>
      <c r="E186" s="189"/>
      <c r="F186" s="189"/>
      <c r="G186" s="189"/>
      <c r="H186" s="189"/>
      <c r="I186" s="189"/>
      <c r="J186" s="189"/>
      <c r="K186" s="179"/>
      <c r="L186" s="151"/>
      <c r="M186" s="152"/>
      <c r="N186" s="152"/>
      <c r="O186" s="152"/>
      <c r="P186" s="152"/>
      <c r="Q186" s="152"/>
      <c r="R186" s="152"/>
      <c r="S186" s="152"/>
      <c r="T186" s="152"/>
    </row>
    <row r="187" spans="1:20" ht="79.5" customHeight="1" hidden="1" thickBot="1">
      <c r="A187" s="182"/>
      <c r="B187" s="24" t="s">
        <v>32</v>
      </c>
      <c r="C187" s="190"/>
      <c r="D187" s="190"/>
      <c r="E187" s="190"/>
      <c r="F187" s="190"/>
      <c r="G187" s="190"/>
      <c r="H187" s="190"/>
      <c r="I187" s="190"/>
      <c r="J187" s="190"/>
      <c r="K187" s="180"/>
      <c r="L187" s="151"/>
      <c r="M187" s="152"/>
      <c r="N187" s="152"/>
      <c r="O187" s="152"/>
      <c r="P187" s="152"/>
      <c r="Q187" s="152"/>
      <c r="R187" s="152"/>
      <c r="S187" s="152"/>
      <c r="T187" s="152"/>
    </row>
    <row r="188" spans="1:20" ht="16.5" customHeight="1" hidden="1" thickBot="1">
      <c r="A188" s="127"/>
      <c r="B188" s="11" t="s">
        <v>16</v>
      </c>
      <c r="C188" s="23"/>
      <c r="D188" s="23"/>
      <c r="E188" s="23"/>
      <c r="F188" s="23"/>
      <c r="G188" s="23"/>
      <c r="H188" s="23"/>
      <c r="I188" s="23"/>
      <c r="J188" s="23"/>
      <c r="K188" s="89"/>
      <c r="L188" s="151"/>
      <c r="M188" s="152"/>
      <c r="N188" s="152"/>
      <c r="O188" s="152"/>
      <c r="P188" s="152"/>
      <c r="Q188" s="152"/>
      <c r="R188" s="152"/>
      <c r="S188" s="152"/>
      <c r="T188" s="152"/>
    </row>
    <row r="189" spans="1:20" ht="48" customHeight="1" hidden="1" thickBot="1">
      <c r="A189" s="127"/>
      <c r="B189" s="11" t="s">
        <v>45</v>
      </c>
      <c r="C189" s="23"/>
      <c r="D189" s="23"/>
      <c r="E189" s="23"/>
      <c r="F189" s="23"/>
      <c r="G189" s="23"/>
      <c r="H189" s="23"/>
      <c r="I189" s="23"/>
      <c r="J189" s="23"/>
      <c r="K189" s="89"/>
      <c r="L189" s="151"/>
      <c r="M189" s="152"/>
      <c r="N189" s="152"/>
      <c r="O189" s="152"/>
      <c r="P189" s="152"/>
      <c r="Q189" s="152"/>
      <c r="R189" s="152"/>
      <c r="S189" s="152"/>
      <c r="T189" s="152"/>
    </row>
    <row r="190" spans="1:20" ht="16.5" customHeight="1" hidden="1" thickBot="1">
      <c r="A190" s="127"/>
      <c r="B190" s="11" t="s">
        <v>17</v>
      </c>
      <c r="C190" s="23"/>
      <c r="D190" s="23"/>
      <c r="E190" s="23"/>
      <c r="F190" s="23"/>
      <c r="G190" s="23"/>
      <c r="H190" s="23"/>
      <c r="I190" s="23"/>
      <c r="J190" s="23"/>
      <c r="K190" s="89"/>
      <c r="L190" s="151"/>
      <c r="M190" s="152"/>
      <c r="N190" s="152"/>
      <c r="O190" s="152"/>
      <c r="P190" s="152"/>
      <c r="Q190" s="152"/>
      <c r="R190" s="152"/>
      <c r="S190" s="152"/>
      <c r="T190" s="152"/>
    </row>
    <row r="191" spans="1:20" ht="48" customHeight="1" hidden="1" thickBot="1">
      <c r="A191" s="127"/>
      <c r="B191" s="11" t="s">
        <v>45</v>
      </c>
      <c r="C191" s="23"/>
      <c r="D191" s="23"/>
      <c r="E191" s="23"/>
      <c r="F191" s="23"/>
      <c r="G191" s="23"/>
      <c r="H191" s="23"/>
      <c r="I191" s="23"/>
      <c r="J191" s="23"/>
      <c r="K191" s="89"/>
      <c r="L191" s="151"/>
      <c r="M191" s="152"/>
      <c r="N191" s="152"/>
      <c r="O191" s="152"/>
      <c r="P191" s="152"/>
      <c r="Q191" s="152"/>
      <c r="R191" s="152"/>
      <c r="S191" s="152"/>
      <c r="T191" s="152"/>
    </row>
    <row r="192" spans="1:20" ht="63.75" thickBot="1">
      <c r="A192" s="127">
        <v>127</v>
      </c>
      <c r="B192" s="11" t="s">
        <v>56</v>
      </c>
      <c r="C192" s="22">
        <f>C193+C195</f>
        <v>44401.4</v>
      </c>
      <c r="D192" s="22">
        <f aca="true" t="shared" si="64" ref="D192:J192">D193+D195</f>
        <v>6149.5</v>
      </c>
      <c r="E192" s="22">
        <f t="shared" si="64"/>
        <v>6251.5</v>
      </c>
      <c r="F192" s="22">
        <f t="shared" si="64"/>
        <v>6326.4</v>
      </c>
      <c r="G192" s="22">
        <f t="shared" si="64"/>
        <v>6418.5</v>
      </c>
      <c r="H192" s="22">
        <f t="shared" si="64"/>
        <v>6418.5</v>
      </c>
      <c r="I192" s="22">
        <f t="shared" si="64"/>
        <v>6418.5</v>
      </c>
      <c r="J192" s="22">
        <f t="shared" si="64"/>
        <v>6418.5</v>
      </c>
      <c r="K192" s="89">
        <v>50.51</v>
      </c>
      <c r="L192" s="237">
        <f>L193+L194+L195+L196</f>
        <v>278700</v>
      </c>
      <c r="M192" s="238"/>
      <c r="N192" s="238"/>
      <c r="O192" s="238"/>
      <c r="P192" s="238"/>
      <c r="Q192" s="238"/>
      <c r="R192" s="238"/>
      <c r="S192" s="238"/>
      <c r="T192" s="238"/>
    </row>
    <row r="193" spans="1:21" ht="16.5" thickBot="1">
      <c r="A193" s="127">
        <v>128</v>
      </c>
      <c r="B193" s="11" t="s">
        <v>16</v>
      </c>
      <c r="C193" s="22">
        <f>D193+E193+F193+G193+H193+I193+J193</f>
        <v>31109.100000000002</v>
      </c>
      <c r="D193" s="23">
        <f>U193+U194+4200.9</f>
        <v>4200.9</v>
      </c>
      <c r="E193" s="23">
        <v>4484.7</v>
      </c>
      <c r="F193" s="23">
        <v>4484.7</v>
      </c>
      <c r="G193" s="23">
        <v>4484.7</v>
      </c>
      <c r="H193" s="23">
        <f aca="true" t="shared" si="65" ref="H193:J196">G193</f>
        <v>4484.7</v>
      </c>
      <c r="I193" s="23">
        <f t="shared" si="65"/>
        <v>4484.7</v>
      </c>
      <c r="J193" s="23">
        <f t="shared" si="65"/>
        <v>4484.7</v>
      </c>
      <c r="K193" s="89"/>
      <c r="L193" s="235">
        <f>-200000</f>
        <v>-200000</v>
      </c>
      <c r="M193" s="236"/>
      <c r="N193" s="236"/>
      <c r="O193" s="236"/>
      <c r="P193" s="236"/>
      <c r="Q193" s="236"/>
      <c r="R193" s="236"/>
      <c r="S193" s="236"/>
      <c r="T193" s="236"/>
      <c r="U193">
        <v>-200</v>
      </c>
    </row>
    <row r="194" spans="1:21" ht="53.25" customHeight="1" thickBot="1">
      <c r="A194" s="127">
        <v>129</v>
      </c>
      <c r="B194" s="11" t="s">
        <v>45</v>
      </c>
      <c r="C194" s="22">
        <f>D194+E194+F194+G194+H194+I194+J194</f>
        <v>20205.500000000004</v>
      </c>
      <c r="D194" s="23">
        <f>2679.3+U194</f>
        <v>2879.3</v>
      </c>
      <c r="E194" s="23">
        <v>2887.7</v>
      </c>
      <c r="F194" s="23">
        <v>2887.7</v>
      </c>
      <c r="G194" s="23">
        <f>F194</f>
        <v>2887.7</v>
      </c>
      <c r="H194" s="23">
        <f t="shared" si="65"/>
        <v>2887.7</v>
      </c>
      <c r="I194" s="23">
        <f t="shared" si="65"/>
        <v>2887.7</v>
      </c>
      <c r="J194" s="23">
        <f t="shared" si="65"/>
        <v>2887.7</v>
      </c>
      <c r="K194" s="89"/>
      <c r="L194" s="235">
        <f>200000</f>
        <v>200000</v>
      </c>
      <c r="M194" s="236"/>
      <c r="N194" s="236"/>
      <c r="O194" s="236"/>
      <c r="P194" s="236"/>
      <c r="Q194" s="236"/>
      <c r="R194" s="236"/>
      <c r="S194" s="236"/>
      <c r="T194" s="236"/>
      <c r="U194">
        <v>200</v>
      </c>
    </row>
    <row r="195" spans="1:23" ht="16.5" thickBot="1">
      <c r="A195" s="127">
        <v>130</v>
      </c>
      <c r="B195" s="11" t="s">
        <v>25</v>
      </c>
      <c r="C195" s="22">
        <f>D195+E195+F195+G195+H195+I195+J195</f>
        <v>13292.299999999997</v>
      </c>
      <c r="D195" s="23">
        <f>1590.6+U195+U196+79.8-0.5</f>
        <v>1948.6</v>
      </c>
      <c r="E195" s="23">
        <f>2054+W195+X195</f>
        <v>1766.8</v>
      </c>
      <c r="F195" s="23">
        <v>1841.7</v>
      </c>
      <c r="G195" s="23">
        <v>1933.8</v>
      </c>
      <c r="H195" s="23">
        <f t="shared" si="65"/>
        <v>1933.8</v>
      </c>
      <c r="I195" s="23">
        <f t="shared" si="65"/>
        <v>1933.8</v>
      </c>
      <c r="J195" s="23">
        <f t="shared" si="65"/>
        <v>1933.8</v>
      </c>
      <c r="K195" s="89"/>
      <c r="L195" s="235">
        <f>-82313.35</f>
        <v>-82313.35</v>
      </c>
      <c r="M195" s="236"/>
      <c r="N195" s="236"/>
      <c r="O195" s="236"/>
      <c r="P195" s="236"/>
      <c r="Q195" s="236"/>
      <c r="R195" s="236"/>
      <c r="S195" s="236"/>
      <c r="T195" s="236"/>
      <c r="U195">
        <v>-82.3</v>
      </c>
      <c r="W195">
        <v>-287.2</v>
      </c>
    </row>
    <row r="196" spans="1:23" ht="53.25" customHeight="1" thickBot="1">
      <c r="A196" s="127">
        <v>131</v>
      </c>
      <c r="B196" s="11" t="s">
        <v>45</v>
      </c>
      <c r="C196" s="22">
        <f>D196+E196+F196+G196+H196+I196+J196</f>
        <v>10656.5</v>
      </c>
      <c r="D196" s="23">
        <f>1319.6+U196+15.3</f>
        <v>1695.8999999999999</v>
      </c>
      <c r="E196" s="23">
        <f>1685.1+W196+X196</f>
        <v>1397.8999999999999</v>
      </c>
      <c r="F196" s="23">
        <v>1454.3</v>
      </c>
      <c r="G196" s="23">
        <v>1527.1</v>
      </c>
      <c r="H196" s="23">
        <f t="shared" si="65"/>
        <v>1527.1</v>
      </c>
      <c r="I196" s="23">
        <f t="shared" si="65"/>
        <v>1527.1</v>
      </c>
      <c r="J196" s="23">
        <f t="shared" si="65"/>
        <v>1527.1</v>
      </c>
      <c r="K196" s="89"/>
      <c r="L196" s="235">
        <f>14296+68017.35+278700</f>
        <v>361013.35</v>
      </c>
      <c r="M196" s="236"/>
      <c r="N196" s="236"/>
      <c r="O196" s="236"/>
      <c r="P196" s="236"/>
      <c r="Q196" s="236"/>
      <c r="R196" s="236"/>
      <c r="S196" s="236"/>
      <c r="T196" s="236"/>
      <c r="U196">
        <v>361</v>
      </c>
      <c r="W196">
        <v>-287.2</v>
      </c>
    </row>
    <row r="197" spans="1:20" ht="15.75">
      <c r="A197" s="181">
        <v>132</v>
      </c>
      <c r="B197" s="15" t="s">
        <v>29</v>
      </c>
      <c r="C197" s="189">
        <v>0</v>
      </c>
      <c r="D197" s="189">
        <v>0</v>
      </c>
      <c r="E197" s="189">
        <v>0</v>
      </c>
      <c r="F197" s="189">
        <v>0</v>
      </c>
      <c r="G197" s="189">
        <v>0</v>
      </c>
      <c r="H197" s="189">
        <v>0</v>
      </c>
      <c r="I197" s="189">
        <v>0</v>
      </c>
      <c r="J197" s="189">
        <v>0</v>
      </c>
      <c r="K197" s="179">
        <v>50.51</v>
      </c>
      <c r="L197" s="151"/>
      <c r="M197" s="152"/>
      <c r="N197" s="152"/>
      <c r="O197" s="152"/>
      <c r="P197" s="152"/>
      <c r="Q197" s="152"/>
      <c r="R197" s="152"/>
      <c r="S197" s="152"/>
      <c r="T197" s="152"/>
    </row>
    <row r="198" spans="1:20" ht="63.75" thickBot="1">
      <c r="A198" s="182"/>
      <c r="B198" s="11" t="s">
        <v>33</v>
      </c>
      <c r="C198" s="190"/>
      <c r="D198" s="190"/>
      <c r="E198" s="190"/>
      <c r="F198" s="190"/>
      <c r="G198" s="190"/>
      <c r="H198" s="190"/>
      <c r="I198" s="190"/>
      <c r="J198" s="190"/>
      <c r="K198" s="184"/>
      <c r="L198" s="151"/>
      <c r="M198" s="152"/>
      <c r="N198" s="152"/>
      <c r="O198" s="152"/>
      <c r="P198" s="152"/>
      <c r="Q198" s="152"/>
      <c r="R198" s="152"/>
      <c r="S198" s="152"/>
      <c r="T198" s="152"/>
    </row>
    <row r="199" spans="1:20" ht="16.5" thickBot="1">
      <c r="A199" s="127">
        <v>133</v>
      </c>
      <c r="B199" s="11" t="s">
        <v>17</v>
      </c>
      <c r="C199" s="23">
        <v>0</v>
      </c>
      <c r="D199" s="23">
        <v>0</v>
      </c>
      <c r="E199" s="23">
        <v>0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89"/>
      <c r="L199" s="151"/>
      <c r="M199" s="152"/>
      <c r="N199" s="152"/>
      <c r="O199" s="152"/>
      <c r="P199" s="152"/>
      <c r="Q199" s="152"/>
      <c r="R199" s="152"/>
      <c r="S199" s="152"/>
      <c r="T199" s="152"/>
    </row>
    <row r="200" spans="1:20" ht="48" thickBot="1">
      <c r="A200" s="127">
        <v>134</v>
      </c>
      <c r="B200" s="11" t="s">
        <v>45</v>
      </c>
      <c r="C200" s="23">
        <v>0</v>
      </c>
      <c r="D200" s="23">
        <v>0</v>
      </c>
      <c r="E200" s="23">
        <v>0</v>
      </c>
      <c r="F200" s="23">
        <v>0</v>
      </c>
      <c r="G200" s="23">
        <v>0</v>
      </c>
      <c r="H200" s="23">
        <v>0</v>
      </c>
      <c r="I200" s="23">
        <v>0</v>
      </c>
      <c r="J200" s="23">
        <v>0</v>
      </c>
      <c r="K200" s="89"/>
      <c r="L200" s="151"/>
      <c r="M200" s="152"/>
      <c r="N200" s="152"/>
      <c r="O200" s="152"/>
      <c r="P200" s="152"/>
      <c r="Q200" s="152"/>
      <c r="R200" s="152"/>
      <c r="S200" s="152"/>
      <c r="T200" s="152"/>
    </row>
    <row r="201" spans="1:20" ht="57.75" customHeight="1" thickBot="1">
      <c r="A201" s="127">
        <v>135</v>
      </c>
      <c r="B201" s="11" t="s">
        <v>67</v>
      </c>
      <c r="C201" s="19">
        <f>C202+C204</f>
        <v>374.3</v>
      </c>
      <c r="D201" s="19">
        <f aca="true" t="shared" si="66" ref="D201:J201">D202+D204</f>
        <v>36</v>
      </c>
      <c r="E201" s="19">
        <f t="shared" si="66"/>
        <v>52</v>
      </c>
      <c r="F201" s="19">
        <f t="shared" si="66"/>
        <v>55.1</v>
      </c>
      <c r="G201" s="19">
        <f t="shared" si="66"/>
        <v>57.8</v>
      </c>
      <c r="H201" s="19">
        <f t="shared" si="66"/>
        <v>57.8</v>
      </c>
      <c r="I201" s="19">
        <f t="shared" si="66"/>
        <v>57.8</v>
      </c>
      <c r="J201" s="19">
        <f t="shared" si="66"/>
        <v>57.8</v>
      </c>
      <c r="K201" s="179">
        <v>50.51</v>
      </c>
      <c r="L201" s="151"/>
      <c r="M201" s="152"/>
      <c r="N201" s="152"/>
      <c r="O201" s="152"/>
      <c r="P201" s="152"/>
      <c r="Q201" s="152"/>
      <c r="R201" s="152"/>
      <c r="S201" s="152"/>
      <c r="T201" s="152"/>
    </row>
    <row r="202" spans="1:20" ht="16.5" thickBot="1">
      <c r="A202" s="127">
        <v>136</v>
      </c>
      <c r="B202" s="11" t="s">
        <v>16</v>
      </c>
      <c r="C202" s="16">
        <f>D202+E202+F202+G202+H202+I202+J202</f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84"/>
      <c r="L202" s="151"/>
      <c r="M202" s="152"/>
      <c r="N202" s="152"/>
      <c r="O202" s="152"/>
      <c r="P202" s="152"/>
      <c r="Q202" s="152"/>
      <c r="R202" s="152"/>
      <c r="S202" s="152"/>
      <c r="T202" s="152"/>
    </row>
    <row r="203" spans="1:20" ht="48" thickBot="1">
      <c r="A203" s="127">
        <v>137</v>
      </c>
      <c r="B203" s="11" t="s">
        <v>45</v>
      </c>
      <c r="C203" s="16">
        <f>D203+E203+F203+G203+H203+I203+J203</f>
        <v>0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89"/>
      <c r="L203" s="151"/>
      <c r="M203" s="152"/>
      <c r="N203" s="152"/>
      <c r="O203" s="152"/>
      <c r="P203" s="152"/>
      <c r="Q203" s="152"/>
      <c r="R203" s="152"/>
      <c r="S203" s="152"/>
      <c r="T203" s="152"/>
    </row>
    <row r="204" spans="1:20" ht="16.5" thickBot="1">
      <c r="A204" s="127">
        <v>138</v>
      </c>
      <c r="B204" s="11" t="s">
        <v>17</v>
      </c>
      <c r="C204" s="16">
        <f>D204+E204+F204+G204+H204+I204+J204</f>
        <v>374.3</v>
      </c>
      <c r="D204" s="16">
        <f>50-14</f>
        <v>36</v>
      </c>
      <c r="E204" s="16">
        <v>52</v>
      </c>
      <c r="F204" s="16">
        <v>55.1</v>
      </c>
      <c r="G204" s="16">
        <v>57.8</v>
      </c>
      <c r="H204" s="16">
        <f>G204</f>
        <v>57.8</v>
      </c>
      <c r="I204" s="16">
        <f>H204</f>
        <v>57.8</v>
      </c>
      <c r="J204" s="16">
        <f>I204</f>
        <v>57.8</v>
      </c>
      <c r="K204" s="89"/>
      <c r="L204" s="151"/>
      <c r="M204" s="152"/>
      <c r="N204" s="152"/>
      <c r="O204" s="152"/>
      <c r="P204" s="152"/>
      <c r="Q204" s="152"/>
      <c r="R204" s="152"/>
      <c r="S204" s="152"/>
      <c r="T204" s="152"/>
    </row>
    <row r="205" spans="1:20" ht="48" thickBot="1">
      <c r="A205" s="127">
        <v>139</v>
      </c>
      <c r="B205" s="11" t="s">
        <v>45</v>
      </c>
      <c r="C205" s="16">
        <f>D205+E205+F205+G205+H205+I205+J205</f>
        <v>0</v>
      </c>
      <c r="D205" s="16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89"/>
      <c r="L205" s="151"/>
      <c r="M205" s="152"/>
      <c r="N205" s="152"/>
      <c r="O205" s="152"/>
      <c r="P205" s="152"/>
      <c r="Q205" s="152"/>
      <c r="R205" s="152"/>
      <c r="S205" s="152"/>
      <c r="T205" s="152"/>
    </row>
    <row r="206" spans="1:20" ht="177.75" customHeight="1" thickBot="1">
      <c r="A206" s="127">
        <v>140</v>
      </c>
      <c r="B206" s="115" t="s">
        <v>112</v>
      </c>
      <c r="C206" s="19">
        <f aca="true" t="shared" si="67" ref="C206:J206">C207+C209</f>
        <v>2492.2999999999997</v>
      </c>
      <c r="D206" s="19">
        <f t="shared" si="67"/>
        <v>1719.6999999999998</v>
      </c>
      <c r="E206" s="19">
        <f t="shared" si="67"/>
        <v>772.6</v>
      </c>
      <c r="F206" s="19">
        <f t="shared" si="67"/>
        <v>0</v>
      </c>
      <c r="G206" s="19">
        <f t="shared" si="67"/>
        <v>0</v>
      </c>
      <c r="H206" s="19">
        <f t="shared" si="67"/>
        <v>0</v>
      </c>
      <c r="I206" s="19">
        <f t="shared" si="67"/>
        <v>0</v>
      </c>
      <c r="J206" s="19">
        <f t="shared" si="67"/>
        <v>0</v>
      </c>
      <c r="K206" s="92">
        <v>52.53</v>
      </c>
      <c r="L206" s="128"/>
      <c r="M206" s="129"/>
      <c r="N206" s="129"/>
      <c r="O206" s="129"/>
      <c r="P206" s="129"/>
      <c r="Q206" s="129"/>
      <c r="R206" s="129"/>
      <c r="S206" s="129"/>
      <c r="T206" s="129"/>
    </row>
    <row r="207" spans="1:20" ht="16.5" thickBot="1">
      <c r="A207" s="127">
        <v>141</v>
      </c>
      <c r="B207" s="11" t="s">
        <v>16</v>
      </c>
      <c r="C207" s="16">
        <f>D207+E207+F207+G207+H207+I207+J207</f>
        <v>1636.1999999999998</v>
      </c>
      <c r="D207" s="52">
        <v>1245.1</v>
      </c>
      <c r="E207" s="16">
        <f>E212+E217</f>
        <v>391.1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89"/>
      <c r="L207" s="151"/>
      <c r="M207" s="152"/>
      <c r="N207" s="152"/>
      <c r="O207" s="152"/>
      <c r="P207" s="152"/>
      <c r="Q207" s="152"/>
      <c r="R207" s="152"/>
      <c r="S207" s="152"/>
      <c r="T207" s="152"/>
    </row>
    <row r="208" spans="1:20" ht="32.25" thickBot="1">
      <c r="A208" s="127">
        <v>142</v>
      </c>
      <c r="B208" s="11" t="s">
        <v>85</v>
      </c>
      <c r="C208" s="16">
        <f>D208+E208+F208+G208+H208+I208+J208</f>
        <v>1636.1999999999998</v>
      </c>
      <c r="D208" s="52">
        <v>1245.1</v>
      </c>
      <c r="E208" s="16">
        <f>E213+E218</f>
        <v>391.1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89"/>
      <c r="L208" s="151"/>
      <c r="M208" s="152"/>
      <c r="N208" s="152"/>
      <c r="O208" s="152"/>
      <c r="P208" s="152"/>
      <c r="Q208" s="152"/>
      <c r="R208" s="152"/>
      <c r="S208" s="152"/>
      <c r="T208" s="152"/>
    </row>
    <row r="209" spans="1:20" ht="16.5" thickBot="1">
      <c r="A209" s="127">
        <v>143</v>
      </c>
      <c r="B209" s="11" t="s">
        <v>17</v>
      </c>
      <c r="C209" s="16">
        <f>D209+E209+F209+G209+H209+I209+J209</f>
        <v>856.0999999999999</v>
      </c>
      <c r="D209" s="52">
        <f>D210</f>
        <v>474.5999999999999</v>
      </c>
      <c r="E209" s="52">
        <f>E214+E219</f>
        <v>381.5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89"/>
      <c r="L209" s="151"/>
      <c r="M209" s="152"/>
      <c r="N209" s="152"/>
      <c r="O209" s="152"/>
      <c r="P209" s="152"/>
      <c r="Q209" s="152"/>
      <c r="R209" s="152"/>
      <c r="S209" s="152"/>
      <c r="T209" s="152"/>
    </row>
    <row r="210" spans="1:20" ht="32.25" thickBot="1">
      <c r="A210" s="127">
        <v>144</v>
      </c>
      <c r="B210" s="11" t="s">
        <v>86</v>
      </c>
      <c r="C210" s="16">
        <f>D210+E210+F210+G210+H210+I210+J210</f>
        <v>856.0999999999999</v>
      </c>
      <c r="D210" s="16">
        <f>1245.1-770.5</f>
        <v>474.5999999999999</v>
      </c>
      <c r="E210" s="16">
        <f>E215+E220</f>
        <v>381.5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89"/>
      <c r="L210" s="151"/>
      <c r="M210" s="152"/>
      <c r="N210" s="152"/>
      <c r="O210" s="152"/>
      <c r="P210" s="152"/>
      <c r="Q210" s="152"/>
      <c r="R210" s="152"/>
      <c r="S210" s="152"/>
      <c r="T210" s="152"/>
    </row>
    <row r="211" spans="1:20" ht="177.75" customHeight="1" thickBot="1">
      <c r="A211" s="127">
        <v>140</v>
      </c>
      <c r="B211" s="115" t="s">
        <v>115</v>
      </c>
      <c r="C211" s="19">
        <f aca="true" t="shared" si="68" ref="C211:J211">C212+C214</f>
        <v>2398</v>
      </c>
      <c r="D211" s="19">
        <f t="shared" si="68"/>
        <v>1719.6999999999998</v>
      </c>
      <c r="E211" s="19">
        <f t="shared" si="68"/>
        <v>678.3</v>
      </c>
      <c r="F211" s="19">
        <f t="shared" si="68"/>
        <v>0</v>
      </c>
      <c r="G211" s="19">
        <f t="shared" si="68"/>
        <v>0</v>
      </c>
      <c r="H211" s="19">
        <f t="shared" si="68"/>
        <v>0</v>
      </c>
      <c r="I211" s="19">
        <f t="shared" si="68"/>
        <v>0</v>
      </c>
      <c r="J211" s="19">
        <f t="shared" si="68"/>
        <v>0</v>
      </c>
      <c r="K211" s="92">
        <v>52.53</v>
      </c>
      <c r="L211" s="128"/>
      <c r="M211" s="129"/>
      <c r="N211" s="129"/>
      <c r="O211" s="129"/>
      <c r="P211" s="129"/>
      <c r="Q211" s="129"/>
      <c r="R211" s="129"/>
      <c r="S211" s="129"/>
      <c r="T211" s="129"/>
    </row>
    <row r="212" spans="1:23" ht="16.5" thickBot="1">
      <c r="A212" s="127">
        <v>141</v>
      </c>
      <c r="B212" s="11" t="s">
        <v>16</v>
      </c>
      <c r="C212" s="16">
        <f>D212+E212+F212+G212+H212+I212+J212</f>
        <v>1636.1999999999998</v>
      </c>
      <c r="D212" s="52">
        <v>1245.1</v>
      </c>
      <c r="E212" s="16">
        <f>W212</f>
        <v>391.1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89"/>
      <c r="L212" s="151"/>
      <c r="M212" s="152"/>
      <c r="N212" s="152"/>
      <c r="O212" s="152"/>
      <c r="P212" s="152"/>
      <c r="Q212" s="152"/>
      <c r="R212" s="152"/>
      <c r="S212" s="152"/>
      <c r="T212" s="152"/>
      <c r="W212">
        <v>391.1</v>
      </c>
    </row>
    <row r="213" spans="1:23" ht="32.25" thickBot="1">
      <c r="A213" s="127">
        <v>142</v>
      </c>
      <c r="B213" s="11" t="s">
        <v>85</v>
      </c>
      <c r="C213" s="16">
        <f>D213+E213+F213+G213+H213+I213+J213</f>
        <v>1636.1999999999998</v>
      </c>
      <c r="D213" s="52">
        <v>1245.1</v>
      </c>
      <c r="E213" s="16">
        <f>W213</f>
        <v>391.1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89"/>
      <c r="L213" s="151"/>
      <c r="M213" s="152"/>
      <c r="N213" s="152"/>
      <c r="O213" s="152"/>
      <c r="P213" s="152"/>
      <c r="Q213" s="152"/>
      <c r="R213" s="152"/>
      <c r="S213" s="152"/>
      <c r="T213" s="152"/>
      <c r="W213">
        <v>391.1</v>
      </c>
    </row>
    <row r="214" spans="1:23" ht="16.5" thickBot="1">
      <c r="A214" s="127">
        <v>143</v>
      </c>
      <c r="B214" s="11" t="s">
        <v>17</v>
      </c>
      <c r="C214" s="16">
        <f>D214+E214+F214+G214+H214+I214+J214</f>
        <v>761.8</v>
      </c>
      <c r="D214" s="52">
        <f>D215</f>
        <v>474.5999999999999</v>
      </c>
      <c r="E214" s="52">
        <f>W214+X214</f>
        <v>287.2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89"/>
      <c r="L214" s="151"/>
      <c r="M214" s="152"/>
      <c r="N214" s="152"/>
      <c r="O214" s="152"/>
      <c r="P214" s="152"/>
      <c r="Q214" s="152"/>
      <c r="R214" s="152"/>
      <c r="S214" s="152"/>
      <c r="T214" s="152"/>
      <c r="W214">
        <v>287.2</v>
      </c>
    </row>
    <row r="215" spans="1:23" ht="32.25" thickBot="1">
      <c r="A215" s="127">
        <v>144</v>
      </c>
      <c r="B215" s="11" t="s">
        <v>86</v>
      </c>
      <c r="C215" s="16">
        <f>D215+E215+F215+G215+H215+I215+J215</f>
        <v>761.8</v>
      </c>
      <c r="D215" s="16">
        <f>1245.1-770.5</f>
        <v>474.5999999999999</v>
      </c>
      <c r="E215" s="16">
        <f>W215+X215</f>
        <v>287.2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89"/>
      <c r="L215" s="151"/>
      <c r="M215" s="152"/>
      <c r="N215" s="152"/>
      <c r="O215" s="152"/>
      <c r="P215" s="152"/>
      <c r="Q215" s="152"/>
      <c r="R215" s="152"/>
      <c r="S215" s="152"/>
      <c r="T215" s="152"/>
      <c r="W215">
        <v>287.2</v>
      </c>
    </row>
    <row r="216" spans="1:20" ht="117" customHeight="1" thickBot="1">
      <c r="A216" s="127">
        <v>140</v>
      </c>
      <c r="B216" s="115" t="s">
        <v>116</v>
      </c>
      <c r="C216" s="19">
        <f aca="true" t="shared" si="69" ref="C216:J216">C217+C219</f>
        <v>94.3</v>
      </c>
      <c r="D216" s="19">
        <f t="shared" si="69"/>
        <v>0</v>
      </c>
      <c r="E216" s="19">
        <f t="shared" si="69"/>
        <v>94.3</v>
      </c>
      <c r="F216" s="19">
        <f t="shared" si="69"/>
        <v>0</v>
      </c>
      <c r="G216" s="19">
        <f t="shared" si="69"/>
        <v>0</v>
      </c>
      <c r="H216" s="19">
        <f t="shared" si="69"/>
        <v>0</v>
      </c>
      <c r="I216" s="19">
        <f t="shared" si="69"/>
        <v>0</v>
      </c>
      <c r="J216" s="19">
        <f t="shared" si="69"/>
        <v>0</v>
      </c>
      <c r="K216" s="92">
        <v>52.53</v>
      </c>
      <c r="L216" s="128"/>
      <c r="M216" s="129"/>
      <c r="N216" s="129"/>
      <c r="O216" s="129"/>
      <c r="P216" s="129"/>
      <c r="Q216" s="129"/>
      <c r="R216" s="129"/>
      <c r="S216" s="129"/>
      <c r="T216" s="129"/>
    </row>
    <row r="217" spans="1:20" ht="16.5" thickBot="1">
      <c r="A217" s="127">
        <v>141</v>
      </c>
      <c r="B217" s="11" t="s">
        <v>16</v>
      </c>
      <c r="C217" s="16">
        <f>D217+E217+F217+G217+H217+I217+J217</f>
        <v>0</v>
      </c>
      <c r="D217" s="52">
        <v>0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89"/>
      <c r="L217" s="151"/>
      <c r="M217" s="152"/>
      <c r="N217" s="152"/>
      <c r="O217" s="152"/>
      <c r="P217" s="152"/>
      <c r="Q217" s="152"/>
      <c r="R217" s="152"/>
      <c r="S217" s="152"/>
      <c r="T217" s="152"/>
    </row>
    <row r="218" spans="1:20" ht="32.25" thickBot="1">
      <c r="A218" s="127">
        <v>142</v>
      </c>
      <c r="B218" s="11" t="s">
        <v>85</v>
      </c>
      <c r="C218" s="16">
        <f>D218+E218+F218+G218+H218+I218+J218</f>
        <v>0</v>
      </c>
      <c r="D218" s="52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89"/>
      <c r="L218" s="151"/>
      <c r="M218" s="152"/>
      <c r="N218" s="152"/>
      <c r="O218" s="152"/>
      <c r="P218" s="152"/>
      <c r="Q218" s="152"/>
      <c r="R218" s="152"/>
      <c r="S218" s="152"/>
      <c r="T218" s="152"/>
    </row>
    <row r="219" spans="1:22" ht="16.5" thickBot="1">
      <c r="A219" s="127">
        <v>143</v>
      </c>
      <c r="B219" s="11" t="s">
        <v>17</v>
      </c>
      <c r="C219" s="16">
        <f>D219+E219+F219+G219+H219+I219+J219</f>
        <v>94.3</v>
      </c>
      <c r="D219" s="52">
        <f>D220</f>
        <v>0</v>
      </c>
      <c r="E219" s="52">
        <f>E220</f>
        <v>94.3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89"/>
      <c r="L219" s="151"/>
      <c r="M219" s="152"/>
      <c r="N219" s="152"/>
      <c r="O219" s="152"/>
      <c r="P219" s="152"/>
      <c r="Q219" s="152"/>
      <c r="R219" s="152"/>
      <c r="S219" s="152"/>
      <c r="T219" s="152"/>
      <c r="V219">
        <v>94.3</v>
      </c>
    </row>
    <row r="220" spans="1:22" ht="32.25" thickBot="1">
      <c r="A220" s="127">
        <v>144</v>
      </c>
      <c r="B220" s="11" t="s">
        <v>86</v>
      </c>
      <c r="C220" s="16">
        <f>D220+E220+F220+G220+H220+I220+J220</f>
        <v>94.3</v>
      </c>
      <c r="D220" s="16">
        <v>0</v>
      </c>
      <c r="E220" s="16">
        <f>V220</f>
        <v>94.3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89"/>
      <c r="L220" s="151"/>
      <c r="M220" s="152"/>
      <c r="N220" s="152"/>
      <c r="O220" s="152"/>
      <c r="P220" s="152"/>
      <c r="Q220" s="152"/>
      <c r="R220" s="152"/>
      <c r="S220" s="152"/>
      <c r="T220" s="152"/>
      <c r="V220">
        <v>94.3</v>
      </c>
    </row>
    <row r="221" spans="1:20" ht="31.5" customHeight="1" thickBot="1">
      <c r="A221" s="127">
        <v>145</v>
      </c>
      <c r="B221" s="191" t="s">
        <v>35</v>
      </c>
      <c r="C221" s="192"/>
      <c r="D221" s="192"/>
      <c r="E221" s="192"/>
      <c r="F221" s="192"/>
      <c r="G221" s="192"/>
      <c r="H221" s="192"/>
      <c r="I221" s="192"/>
      <c r="J221" s="192"/>
      <c r="K221" s="193"/>
      <c r="L221" s="151"/>
      <c r="M221" s="152"/>
      <c r="N221" s="152"/>
      <c r="O221" s="152"/>
      <c r="P221" s="152"/>
      <c r="Q221" s="152"/>
      <c r="R221" s="152"/>
      <c r="S221" s="152"/>
      <c r="T221" s="152"/>
    </row>
    <row r="222" spans="1:20" ht="48" thickBot="1">
      <c r="A222" s="127">
        <v>146</v>
      </c>
      <c r="B222" s="11" t="s">
        <v>21</v>
      </c>
      <c r="C222" s="19">
        <f>C223+C225</f>
        <v>1221.2</v>
      </c>
      <c r="D222" s="19">
        <f aca="true" t="shared" si="70" ref="D222:J222">D223+D225</f>
        <v>120.9</v>
      </c>
      <c r="E222" s="19">
        <f t="shared" si="70"/>
        <v>172.6</v>
      </c>
      <c r="F222" s="19">
        <f t="shared" si="70"/>
        <v>181.3</v>
      </c>
      <c r="G222" s="19">
        <f t="shared" si="70"/>
        <v>181.3</v>
      </c>
      <c r="H222" s="19">
        <f t="shared" si="70"/>
        <v>181.3</v>
      </c>
      <c r="I222" s="19">
        <f t="shared" si="70"/>
        <v>181.3</v>
      </c>
      <c r="J222" s="19">
        <f t="shared" si="70"/>
        <v>181.3</v>
      </c>
      <c r="K222" s="13"/>
      <c r="L222" s="151"/>
      <c r="M222" s="152"/>
      <c r="N222" s="152"/>
      <c r="O222" s="152"/>
      <c r="P222" s="152"/>
      <c r="Q222" s="152"/>
      <c r="R222" s="152"/>
      <c r="S222" s="152"/>
      <c r="T222" s="152"/>
    </row>
    <row r="223" spans="1:20" ht="16.5" thickBot="1">
      <c r="A223" s="127">
        <v>147</v>
      </c>
      <c r="B223" s="11" t="s">
        <v>16</v>
      </c>
      <c r="C223" s="16">
        <f aca="true" t="shared" si="71" ref="C223:J224">C232+C202</f>
        <v>0</v>
      </c>
      <c r="D223" s="16">
        <f t="shared" si="71"/>
        <v>0</v>
      </c>
      <c r="E223" s="16">
        <f t="shared" si="71"/>
        <v>0</v>
      </c>
      <c r="F223" s="16">
        <f t="shared" si="71"/>
        <v>0</v>
      </c>
      <c r="G223" s="16">
        <f t="shared" si="71"/>
        <v>0</v>
      </c>
      <c r="H223" s="16">
        <f t="shared" si="71"/>
        <v>0</v>
      </c>
      <c r="I223" s="16">
        <f t="shared" si="71"/>
        <v>0</v>
      </c>
      <c r="J223" s="16">
        <f t="shared" si="71"/>
        <v>0</v>
      </c>
      <c r="K223" s="13"/>
      <c r="L223" s="151"/>
      <c r="M223" s="152"/>
      <c r="N223" s="152"/>
      <c r="O223" s="152"/>
      <c r="P223" s="152"/>
      <c r="Q223" s="152"/>
      <c r="R223" s="152"/>
      <c r="S223" s="152"/>
      <c r="T223" s="152"/>
    </row>
    <row r="224" spans="1:20" ht="48" thickBot="1">
      <c r="A224" s="127">
        <v>148</v>
      </c>
      <c r="B224" s="11" t="s">
        <v>45</v>
      </c>
      <c r="C224" s="16">
        <f t="shared" si="71"/>
        <v>0</v>
      </c>
      <c r="D224" s="16">
        <f t="shared" si="71"/>
        <v>0</v>
      </c>
      <c r="E224" s="16">
        <f t="shared" si="71"/>
        <v>0</v>
      </c>
      <c r="F224" s="16">
        <f t="shared" si="71"/>
        <v>0</v>
      </c>
      <c r="G224" s="16">
        <f t="shared" si="71"/>
        <v>0</v>
      </c>
      <c r="H224" s="16">
        <f t="shared" si="71"/>
        <v>0</v>
      </c>
      <c r="I224" s="16">
        <f t="shared" si="71"/>
        <v>0</v>
      </c>
      <c r="J224" s="16">
        <f t="shared" si="71"/>
        <v>0</v>
      </c>
      <c r="K224" s="13"/>
      <c r="L224" s="151"/>
      <c r="M224" s="152"/>
      <c r="N224" s="152"/>
      <c r="O224" s="152"/>
      <c r="P224" s="152"/>
      <c r="Q224" s="152"/>
      <c r="R224" s="152"/>
      <c r="S224" s="152"/>
      <c r="T224" s="152"/>
    </row>
    <row r="225" spans="1:20" ht="16.5" thickBot="1">
      <c r="A225" s="127">
        <v>149</v>
      </c>
      <c r="B225" s="11" t="s">
        <v>17</v>
      </c>
      <c r="C225" s="16">
        <f>C234+C204</f>
        <v>1221.2</v>
      </c>
      <c r="D225" s="16">
        <f>D234</f>
        <v>120.9</v>
      </c>
      <c r="E225" s="16">
        <f aca="true" t="shared" si="72" ref="E225:J225">E234+E239</f>
        <v>172.6</v>
      </c>
      <c r="F225" s="16">
        <f t="shared" si="72"/>
        <v>181.3</v>
      </c>
      <c r="G225" s="16">
        <f t="shared" si="72"/>
        <v>181.3</v>
      </c>
      <c r="H225" s="16">
        <f t="shared" si="72"/>
        <v>181.3</v>
      </c>
      <c r="I225" s="16">
        <f t="shared" si="72"/>
        <v>181.3</v>
      </c>
      <c r="J225" s="16">
        <f t="shared" si="72"/>
        <v>181.3</v>
      </c>
      <c r="K225" s="13"/>
      <c r="L225" s="151"/>
      <c r="M225" s="152"/>
      <c r="N225" s="152"/>
      <c r="O225" s="152"/>
      <c r="P225" s="152"/>
      <c r="Q225" s="152"/>
      <c r="R225" s="152"/>
      <c r="S225" s="152"/>
      <c r="T225" s="152"/>
    </row>
    <row r="226" spans="1:20" ht="48" thickBot="1">
      <c r="A226" s="127">
        <v>150</v>
      </c>
      <c r="B226" s="11" t="s">
        <v>45</v>
      </c>
      <c r="C226" s="16">
        <f>C235+C205</f>
        <v>428.80000000000007</v>
      </c>
      <c r="D226" s="16">
        <f aca="true" t="shared" si="73" ref="D226:J226">D235+D205</f>
        <v>84.80000000000001</v>
      </c>
      <c r="E226" s="16">
        <f t="shared" si="73"/>
        <v>55</v>
      </c>
      <c r="F226" s="16">
        <f t="shared" si="73"/>
        <v>57.8</v>
      </c>
      <c r="G226" s="16">
        <f t="shared" si="73"/>
        <v>57.8</v>
      </c>
      <c r="H226" s="16">
        <f t="shared" si="73"/>
        <v>57.8</v>
      </c>
      <c r="I226" s="16">
        <f t="shared" si="73"/>
        <v>57.8</v>
      </c>
      <c r="J226" s="16">
        <f t="shared" si="73"/>
        <v>57.8</v>
      </c>
      <c r="K226" s="13"/>
      <c r="L226" s="151"/>
      <c r="M226" s="152"/>
      <c r="N226" s="152"/>
      <c r="O226" s="152"/>
      <c r="P226" s="152"/>
      <c r="Q226" s="152"/>
      <c r="R226" s="152"/>
      <c r="S226" s="152"/>
      <c r="T226" s="152"/>
    </row>
    <row r="227" spans="1:20" ht="16.5" customHeight="1" hidden="1" thickBot="1">
      <c r="A227" s="127"/>
      <c r="B227" s="11" t="s">
        <v>18</v>
      </c>
      <c r="C227" s="16"/>
      <c r="D227" s="16"/>
      <c r="E227" s="16"/>
      <c r="F227" s="16"/>
      <c r="G227" s="16"/>
      <c r="H227" s="16"/>
      <c r="I227" s="16"/>
      <c r="J227" s="16"/>
      <c r="K227" s="13"/>
      <c r="L227" s="151"/>
      <c r="M227" s="152"/>
      <c r="N227" s="152"/>
      <c r="O227" s="152"/>
      <c r="P227" s="152"/>
      <c r="Q227" s="152"/>
      <c r="R227" s="152"/>
      <c r="S227" s="152"/>
      <c r="T227" s="152"/>
    </row>
    <row r="228" spans="1:20" ht="16.5" customHeight="1" hidden="1" thickBot="1">
      <c r="A228" s="127"/>
      <c r="B228" s="11" t="s">
        <v>16</v>
      </c>
      <c r="C228" s="16"/>
      <c r="D228" s="16"/>
      <c r="E228" s="16"/>
      <c r="F228" s="16"/>
      <c r="G228" s="16"/>
      <c r="H228" s="16"/>
      <c r="I228" s="16"/>
      <c r="J228" s="16"/>
      <c r="K228" s="13"/>
      <c r="L228" s="151"/>
      <c r="M228" s="152"/>
      <c r="N228" s="152"/>
      <c r="O228" s="152"/>
      <c r="P228" s="152"/>
      <c r="Q228" s="152"/>
      <c r="R228" s="152"/>
      <c r="S228" s="152"/>
      <c r="T228" s="152"/>
    </row>
    <row r="229" spans="1:20" ht="16.5" customHeight="1" hidden="1" thickBot="1">
      <c r="A229" s="127"/>
      <c r="B229" s="11" t="s">
        <v>17</v>
      </c>
      <c r="C229" s="16"/>
      <c r="D229" s="16"/>
      <c r="E229" s="16"/>
      <c r="F229" s="16"/>
      <c r="G229" s="16"/>
      <c r="H229" s="16"/>
      <c r="I229" s="16"/>
      <c r="J229" s="16"/>
      <c r="K229" s="13"/>
      <c r="L229" s="151"/>
      <c r="M229" s="152"/>
      <c r="N229" s="152"/>
      <c r="O229" s="152"/>
      <c r="P229" s="152"/>
      <c r="Q229" s="152"/>
      <c r="R229" s="152"/>
      <c r="S229" s="152"/>
      <c r="T229" s="152"/>
    </row>
    <row r="230" spans="1:20" ht="48" customHeight="1" hidden="1" thickBot="1">
      <c r="A230" s="127"/>
      <c r="B230" s="11" t="s">
        <v>34</v>
      </c>
      <c r="C230" s="16"/>
      <c r="D230" s="16"/>
      <c r="E230" s="16"/>
      <c r="F230" s="16"/>
      <c r="G230" s="16"/>
      <c r="H230" s="16"/>
      <c r="I230" s="16"/>
      <c r="J230" s="16"/>
      <c r="K230" s="13"/>
      <c r="L230" s="151"/>
      <c r="M230" s="152"/>
      <c r="N230" s="152"/>
      <c r="O230" s="152"/>
      <c r="P230" s="152"/>
      <c r="Q230" s="152"/>
      <c r="R230" s="152"/>
      <c r="S230" s="152"/>
      <c r="T230" s="152"/>
    </row>
    <row r="231" spans="1:20" ht="102" customHeight="1" thickBot="1">
      <c r="A231" s="127">
        <v>151</v>
      </c>
      <c r="B231" s="11" t="s">
        <v>68</v>
      </c>
      <c r="C231" s="19">
        <f>C232+C234</f>
        <v>846.9</v>
      </c>
      <c r="D231" s="19">
        <f aca="true" t="shared" si="74" ref="D231:J231">D232+D234</f>
        <v>120.9</v>
      </c>
      <c r="E231" s="19">
        <f t="shared" si="74"/>
        <v>101</v>
      </c>
      <c r="F231" s="19">
        <f t="shared" si="74"/>
        <v>125</v>
      </c>
      <c r="G231" s="19">
        <f t="shared" si="74"/>
        <v>125</v>
      </c>
      <c r="H231" s="19">
        <f t="shared" si="74"/>
        <v>125</v>
      </c>
      <c r="I231" s="19">
        <f t="shared" si="74"/>
        <v>125</v>
      </c>
      <c r="J231" s="19">
        <f t="shared" si="74"/>
        <v>125</v>
      </c>
      <c r="K231" s="84">
        <v>56.57</v>
      </c>
      <c r="L231" s="151"/>
      <c r="M231" s="152"/>
      <c r="N231" s="152"/>
      <c r="O231" s="152"/>
      <c r="P231" s="152"/>
      <c r="Q231" s="152"/>
      <c r="R231" s="152"/>
      <c r="S231" s="152"/>
      <c r="T231" s="152"/>
    </row>
    <row r="232" spans="1:20" ht="16.5" thickBot="1">
      <c r="A232" s="127">
        <v>152</v>
      </c>
      <c r="B232" s="11" t="s">
        <v>16</v>
      </c>
      <c r="C232" s="16">
        <f>D232+E232+F232+G232+H232+I232+J232</f>
        <v>0</v>
      </c>
      <c r="D232" s="16"/>
      <c r="E232" s="16"/>
      <c r="F232" s="16"/>
      <c r="G232" s="16"/>
      <c r="H232" s="16"/>
      <c r="I232" s="16"/>
      <c r="J232" s="16"/>
      <c r="K232" s="13"/>
      <c r="L232" s="151"/>
      <c r="M232" s="152"/>
      <c r="N232" s="152"/>
      <c r="O232" s="152"/>
      <c r="P232" s="152"/>
      <c r="Q232" s="152"/>
      <c r="R232" s="152"/>
      <c r="S232" s="152"/>
      <c r="T232" s="152"/>
    </row>
    <row r="233" spans="1:20" ht="48" thickBot="1">
      <c r="A233" s="127">
        <v>153</v>
      </c>
      <c r="B233" s="11" t="s">
        <v>45</v>
      </c>
      <c r="C233" s="16">
        <f>D233+E233+F233+G233+H233+I233+J233</f>
        <v>0</v>
      </c>
      <c r="D233" s="16"/>
      <c r="E233" s="16"/>
      <c r="F233" s="16"/>
      <c r="G233" s="16"/>
      <c r="H233" s="16"/>
      <c r="I233" s="16"/>
      <c r="J233" s="16"/>
      <c r="K233" s="13"/>
      <c r="L233" s="151"/>
      <c r="M233" s="152"/>
      <c r="N233" s="152"/>
      <c r="O233" s="152"/>
      <c r="P233" s="152"/>
      <c r="Q233" s="152"/>
      <c r="R233" s="152"/>
      <c r="S233" s="152"/>
      <c r="T233" s="152"/>
    </row>
    <row r="234" spans="1:20" ht="16.5" thickBot="1">
      <c r="A234" s="127">
        <v>154</v>
      </c>
      <c r="B234" s="11" t="s">
        <v>17</v>
      </c>
      <c r="C234" s="16">
        <f>D234+E234+F234+G234+H234+I234+J234</f>
        <v>846.9</v>
      </c>
      <c r="D234" s="16">
        <v>120.9</v>
      </c>
      <c r="E234" s="16">
        <v>101</v>
      </c>
      <c r="F234" s="16">
        <v>125</v>
      </c>
      <c r="G234" s="16">
        <v>125</v>
      </c>
      <c r="H234" s="16">
        <f aca="true" t="shared" si="75" ref="G234:J235">G234</f>
        <v>125</v>
      </c>
      <c r="I234" s="16">
        <f t="shared" si="75"/>
        <v>125</v>
      </c>
      <c r="J234" s="16">
        <f t="shared" si="75"/>
        <v>125</v>
      </c>
      <c r="K234" s="13"/>
      <c r="L234" s="151"/>
      <c r="M234" s="152"/>
      <c r="N234" s="152"/>
      <c r="O234" s="152"/>
      <c r="P234" s="152"/>
      <c r="Q234" s="152"/>
      <c r="R234" s="152"/>
      <c r="S234" s="152"/>
      <c r="T234" s="152"/>
    </row>
    <row r="235" spans="1:20" ht="48" thickBot="1">
      <c r="A235" s="127">
        <v>155</v>
      </c>
      <c r="B235" s="11" t="s">
        <v>45</v>
      </c>
      <c r="C235" s="16">
        <f>D235+E235+F235+G235+H235+I235+J235</f>
        <v>428.80000000000007</v>
      </c>
      <c r="D235" s="16">
        <f>126.4-41.6</f>
        <v>84.80000000000001</v>
      </c>
      <c r="E235" s="16">
        <v>55</v>
      </c>
      <c r="F235" s="16">
        <v>57.8</v>
      </c>
      <c r="G235" s="16">
        <f t="shared" si="75"/>
        <v>57.8</v>
      </c>
      <c r="H235" s="16">
        <f t="shared" si="75"/>
        <v>57.8</v>
      </c>
      <c r="I235" s="16">
        <f t="shared" si="75"/>
        <v>57.8</v>
      </c>
      <c r="J235" s="16">
        <f t="shared" si="75"/>
        <v>57.8</v>
      </c>
      <c r="K235" s="13"/>
      <c r="L235" s="151"/>
      <c r="M235" s="152"/>
      <c r="N235" s="152"/>
      <c r="O235" s="152"/>
      <c r="P235" s="152"/>
      <c r="Q235" s="152"/>
      <c r="R235" s="152"/>
      <c r="S235" s="152"/>
      <c r="T235" s="152"/>
    </row>
    <row r="236" spans="1:20" ht="125.25" customHeight="1" thickBot="1">
      <c r="A236" s="127">
        <v>156</v>
      </c>
      <c r="B236" s="88" t="s">
        <v>113</v>
      </c>
      <c r="C236" s="19">
        <f>C237+C239</f>
        <v>353.1</v>
      </c>
      <c r="D236" s="19">
        <f aca="true" t="shared" si="76" ref="D236:J236">D237+D239</f>
        <v>0</v>
      </c>
      <c r="E236" s="19">
        <f t="shared" si="76"/>
        <v>71.6</v>
      </c>
      <c r="F236" s="19">
        <f t="shared" si="76"/>
        <v>56.3</v>
      </c>
      <c r="G236" s="19">
        <f t="shared" si="76"/>
        <v>56.3</v>
      </c>
      <c r="H236" s="19">
        <f t="shared" si="76"/>
        <v>56.3</v>
      </c>
      <c r="I236" s="19">
        <f t="shared" si="76"/>
        <v>56.3</v>
      </c>
      <c r="J236" s="19">
        <f t="shared" si="76"/>
        <v>56.3</v>
      </c>
      <c r="K236" s="84">
        <v>56.57</v>
      </c>
      <c r="L236" s="151"/>
      <c r="M236" s="152"/>
      <c r="N236" s="152"/>
      <c r="O236" s="152"/>
      <c r="P236" s="152"/>
      <c r="Q236" s="152"/>
      <c r="R236" s="152"/>
      <c r="S236" s="152"/>
      <c r="T236" s="152"/>
    </row>
    <row r="237" spans="1:20" ht="16.5" thickBot="1">
      <c r="A237" s="127">
        <v>157</v>
      </c>
      <c r="B237" s="11" t="s">
        <v>16</v>
      </c>
      <c r="C237" s="16">
        <f>D237+E237+F237+G237+H237+I237+J237</f>
        <v>0</v>
      </c>
      <c r="D237" s="16"/>
      <c r="E237" s="16"/>
      <c r="F237" s="16"/>
      <c r="G237" s="16"/>
      <c r="H237" s="16"/>
      <c r="I237" s="16"/>
      <c r="J237" s="16"/>
      <c r="K237" s="13"/>
      <c r="L237" s="151"/>
      <c r="M237" s="152"/>
      <c r="N237" s="152"/>
      <c r="O237" s="152"/>
      <c r="P237" s="152"/>
      <c r="Q237" s="152"/>
      <c r="R237" s="152"/>
      <c r="S237" s="152"/>
      <c r="T237" s="152"/>
    </row>
    <row r="238" spans="1:20" ht="48" thickBot="1">
      <c r="A238" s="127">
        <v>158</v>
      </c>
      <c r="B238" s="11" t="s">
        <v>45</v>
      </c>
      <c r="C238" s="16">
        <f>D238+E238+F238+G238+H238+I238+J238</f>
        <v>0</v>
      </c>
      <c r="D238" s="16"/>
      <c r="E238" s="16"/>
      <c r="F238" s="16"/>
      <c r="G238" s="16"/>
      <c r="H238" s="16"/>
      <c r="I238" s="16"/>
      <c r="J238" s="16"/>
      <c r="K238" s="13"/>
      <c r="L238" s="151"/>
      <c r="M238" s="152"/>
      <c r="N238" s="152"/>
      <c r="O238" s="152"/>
      <c r="P238" s="152"/>
      <c r="Q238" s="152"/>
      <c r="R238" s="152"/>
      <c r="S238" s="152"/>
      <c r="T238" s="152"/>
    </row>
    <row r="239" spans="1:20" ht="16.5" thickBot="1">
      <c r="A239" s="127">
        <v>159</v>
      </c>
      <c r="B239" s="11" t="s">
        <v>17</v>
      </c>
      <c r="C239" s="16">
        <f>D239+E239+F239+G239+H239+I239+J239</f>
        <v>353.1</v>
      </c>
      <c r="D239" s="16">
        <v>0</v>
      </c>
      <c r="E239" s="16">
        <f>E240</f>
        <v>71.6</v>
      </c>
      <c r="F239" s="16">
        <f>F240</f>
        <v>56.3</v>
      </c>
      <c r="G239" s="16">
        <f>G240</f>
        <v>56.3</v>
      </c>
      <c r="H239" s="16">
        <f>G239</f>
        <v>56.3</v>
      </c>
      <c r="I239" s="16">
        <f>H239</f>
        <v>56.3</v>
      </c>
      <c r="J239" s="16">
        <f>I239</f>
        <v>56.3</v>
      </c>
      <c r="K239" s="13"/>
      <c r="L239" s="151"/>
      <c r="M239" s="152"/>
      <c r="N239" s="152"/>
      <c r="O239" s="152"/>
      <c r="P239" s="152"/>
      <c r="Q239" s="152"/>
      <c r="R239" s="152"/>
      <c r="S239" s="152"/>
      <c r="T239" s="152"/>
    </row>
    <row r="240" spans="1:20" ht="48" thickBot="1">
      <c r="A240" s="127">
        <v>160</v>
      </c>
      <c r="B240" s="11" t="s">
        <v>45</v>
      </c>
      <c r="C240" s="16">
        <f>D240+E240+F240+G240+H240+I240+J240</f>
        <v>353.1</v>
      </c>
      <c r="D240" s="16">
        <v>0</v>
      </c>
      <c r="E240" s="16">
        <v>71.6</v>
      </c>
      <c r="F240" s="16">
        <v>56.3</v>
      </c>
      <c r="G240" s="16">
        <v>56.3</v>
      </c>
      <c r="H240" s="16">
        <v>56.3</v>
      </c>
      <c r="I240" s="16">
        <f>H240</f>
        <v>56.3</v>
      </c>
      <c r="J240" s="16">
        <f>I240</f>
        <v>56.3</v>
      </c>
      <c r="K240" s="13"/>
      <c r="L240" s="151"/>
      <c r="M240" s="152"/>
      <c r="N240" s="152"/>
      <c r="O240" s="152"/>
      <c r="P240" s="152"/>
      <c r="Q240" s="152"/>
      <c r="R240" s="152"/>
      <c r="S240" s="152"/>
      <c r="T240" s="152"/>
    </row>
    <row r="241" spans="1:20" ht="15.75" customHeight="1">
      <c r="A241" s="181">
        <v>161</v>
      </c>
      <c r="B241" s="194" t="s">
        <v>36</v>
      </c>
      <c r="C241" s="195"/>
      <c r="D241" s="195"/>
      <c r="E241" s="195"/>
      <c r="F241" s="195"/>
      <c r="G241" s="195"/>
      <c r="H241" s="195"/>
      <c r="I241" s="195"/>
      <c r="J241" s="195"/>
      <c r="K241" s="196"/>
      <c r="L241" s="151"/>
      <c r="M241" s="152"/>
      <c r="N241" s="152"/>
      <c r="O241" s="152"/>
      <c r="P241" s="152"/>
      <c r="Q241" s="152"/>
      <c r="R241" s="152"/>
      <c r="S241" s="152"/>
      <c r="T241" s="152"/>
    </row>
    <row r="242" spans="1:20" ht="16.5" thickBot="1">
      <c r="A242" s="182"/>
      <c r="B242" s="197" t="s">
        <v>37</v>
      </c>
      <c r="C242" s="198"/>
      <c r="D242" s="198"/>
      <c r="E242" s="198"/>
      <c r="F242" s="198"/>
      <c r="G242" s="198"/>
      <c r="H242" s="198"/>
      <c r="I242" s="198"/>
      <c r="J242" s="198"/>
      <c r="K242" s="199"/>
      <c r="L242" s="151"/>
      <c r="M242" s="152"/>
      <c r="N242" s="152"/>
      <c r="O242" s="152"/>
      <c r="P242" s="152"/>
      <c r="Q242" s="152"/>
      <c r="R242" s="152"/>
      <c r="S242" s="152"/>
      <c r="T242" s="152"/>
    </row>
    <row r="243" spans="1:20" ht="48" thickBot="1">
      <c r="A243" s="127">
        <v>162</v>
      </c>
      <c r="B243" s="11" t="s">
        <v>21</v>
      </c>
      <c r="C243" s="22">
        <f>C244</f>
        <v>51742.8</v>
      </c>
      <c r="D243" s="22">
        <f aca="true" t="shared" si="77" ref="D243:J243">D244</f>
        <v>6855.499999999999</v>
      </c>
      <c r="E243" s="22">
        <f t="shared" si="77"/>
        <v>7290.7</v>
      </c>
      <c r="F243" s="22">
        <f t="shared" si="77"/>
        <v>7415.400000000001</v>
      </c>
      <c r="G243" s="22">
        <f t="shared" si="77"/>
        <v>7545.3</v>
      </c>
      <c r="H243" s="22">
        <f t="shared" si="77"/>
        <v>7545.3</v>
      </c>
      <c r="I243" s="22">
        <f t="shared" si="77"/>
        <v>7545.3</v>
      </c>
      <c r="J243" s="22">
        <f t="shared" si="77"/>
        <v>7545.3</v>
      </c>
      <c r="K243" s="89"/>
      <c r="L243" s="151"/>
      <c r="M243" s="152"/>
      <c r="N243" s="152"/>
      <c r="O243" s="152"/>
      <c r="P243" s="152"/>
      <c r="Q243" s="152"/>
      <c r="R243" s="152"/>
      <c r="S243" s="152"/>
      <c r="T243" s="152"/>
    </row>
    <row r="244" spans="1:20" ht="16.5" thickBot="1">
      <c r="A244" s="127">
        <v>163</v>
      </c>
      <c r="B244" s="11" t="s">
        <v>24</v>
      </c>
      <c r="C244" s="22">
        <f>D244+E244+F244+G244+H244+I244+J244</f>
        <v>51742.8</v>
      </c>
      <c r="D244" s="23">
        <f aca="true" t="shared" si="78" ref="D244:J244">D248+D250+D252</f>
        <v>6855.499999999999</v>
      </c>
      <c r="E244" s="23">
        <f t="shared" si="78"/>
        <v>7290.7</v>
      </c>
      <c r="F244" s="23">
        <f t="shared" si="78"/>
        <v>7415.400000000001</v>
      </c>
      <c r="G244" s="23">
        <f t="shared" si="78"/>
        <v>7545.3</v>
      </c>
      <c r="H244" s="23">
        <f t="shared" si="78"/>
        <v>7545.3</v>
      </c>
      <c r="I244" s="23">
        <f t="shared" si="78"/>
        <v>7545.3</v>
      </c>
      <c r="J244" s="23">
        <f t="shared" si="78"/>
        <v>7545.3</v>
      </c>
      <c r="K244" s="89"/>
      <c r="L244" s="151"/>
      <c r="M244" s="152"/>
      <c r="N244" s="152"/>
      <c r="O244" s="152"/>
      <c r="P244" s="152"/>
      <c r="Q244" s="152"/>
      <c r="R244" s="152"/>
      <c r="S244" s="152"/>
      <c r="T244" s="152"/>
    </row>
    <row r="245" spans="1:20" ht="16.5" customHeight="1" hidden="1" thickBot="1">
      <c r="A245" s="127"/>
      <c r="B245" s="11" t="s">
        <v>18</v>
      </c>
      <c r="C245" s="23"/>
      <c r="D245" s="23"/>
      <c r="E245" s="23"/>
      <c r="F245" s="23"/>
      <c r="G245" s="23"/>
      <c r="H245" s="23"/>
      <c r="I245" s="23"/>
      <c r="J245" s="23"/>
      <c r="K245" s="89"/>
      <c r="L245" s="151"/>
      <c r="M245" s="152"/>
      <c r="N245" s="152"/>
      <c r="O245" s="152"/>
      <c r="P245" s="152"/>
      <c r="Q245" s="152"/>
      <c r="R245" s="152"/>
      <c r="S245" s="152"/>
      <c r="T245" s="152"/>
    </row>
    <row r="246" spans="1:20" ht="16.5" customHeight="1" hidden="1" thickBot="1">
      <c r="A246" s="127"/>
      <c r="B246" s="11" t="s">
        <v>38</v>
      </c>
      <c r="C246" s="23"/>
      <c r="D246" s="23"/>
      <c r="E246" s="23"/>
      <c r="F246" s="23"/>
      <c r="G246" s="23"/>
      <c r="H246" s="23"/>
      <c r="I246" s="23"/>
      <c r="J246" s="23"/>
      <c r="K246" s="89"/>
      <c r="L246" s="151"/>
      <c r="M246" s="152"/>
      <c r="N246" s="152"/>
      <c r="O246" s="152"/>
      <c r="P246" s="152"/>
      <c r="Q246" s="152"/>
      <c r="R246" s="152"/>
      <c r="S246" s="152"/>
      <c r="T246" s="152"/>
    </row>
    <row r="247" spans="1:20" ht="95.25" thickBot="1">
      <c r="A247" s="127">
        <v>164</v>
      </c>
      <c r="B247" s="88" t="s">
        <v>74</v>
      </c>
      <c r="C247" s="22">
        <f>C248</f>
        <v>51500.100000000006</v>
      </c>
      <c r="D247" s="22">
        <f aca="true" t="shared" si="79" ref="D247:J247">D248</f>
        <v>6829.599999999999</v>
      </c>
      <c r="E247" s="22">
        <f t="shared" si="79"/>
        <v>7257.2</v>
      </c>
      <c r="F247" s="22">
        <f t="shared" si="79"/>
        <v>7380.1</v>
      </c>
      <c r="G247" s="22">
        <f t="shared" si="79"/>
        <v>7508.3</v>
      </c>
      <c r="H247" s="22">
        <f t="shared" si="79"/>
        <v>7508.3</v>
      </c>
      <c r="I247" s="22">
        <f t="shared" si="79"/>
        <v>7508.3</v>
      </c>
      <c r="J247" s="22">
        <f t="shared" si="79"/>
        <v>7508.3</v>
      </c>
      <c r="K247" s="93" t="s">
        <v>110</v>
      </c>
      <c r="L247" s="151"/>
      <c r="M247" s="152"/>
      <c r="N247" s="152"/>
      <c r="O247" s="152"/>
      <c r="P247" s="152"/>
      <c r="Q247" s="152"/>
      <c r="R247" s="152"/>
      <c r="S247" s="152"/>
      <c r="T247" s="152"/>
    </row>
    <row r="248" spans="1:20" ht="16.5" thickBot="1">
      <c r="A248" s="127">
        <v>165</v>
      </c>
      <c r="B248" s="11" t="s">
        <v>17</v>
      </c>
      <c r="C248" s="22">
        <f>D248+E248+F248+G248+H248+I248+J248</f>
        <v>51500.100000000006</v>
      </c>
      <c r="D248" s="23">
        <f>7622.9-100-693.3</f>
        <v>6829.599999999999</v>
      </c>
      <c r="E248" s="23">
        <v>7257.2</v>
      </c>
      <c r="F248" s="23">
        <v>7380.1</v>
      </c>
      <c r="G248" s="23">
        <v>7508.3</v>
      </c>
      <c r="H248" s="23">
        <f>G248</f>
        <v>7508.3</v>
      </c>
      <c r="I248" s="23">
        <f>H248</f>
        <v>7508.3</v>
      </c>
      <c r="J248" s="23">
        <f>I248</f>
        <v>7508.3</v>
      </c>
      <c r="K248" s="89"/>
      <c r="L248" s="151"/>
      <c r="M248" s="152"/>
      <c r="N248" s="152"/>
      <c r="O248" s="152"/>
      <c r="P248" s="152"/>
      <c r="Q248" s="152"/>
      <c r="R248" s="152"/>
      <c r="S248" s="152"/>
      <c r="T248" s="152"/>
    </row>
    <row r="249" spans="1:27" ht="79.5" thickBot="1">
      <c r="A249" s="127">
        <v>166</v>
      </c>
      <c r="B249" s="88" t="s">
        <v>53</v>
      </c>
      <c r="C249" s="22">
        <f>C250</f>
        <v>242.7</v>
      </c>
      <c r="D249" s="22">
        <f aca="true" t="shared" si="80" ref="D249:J249">D250</f>
        <v>25.9</v>
      </c>
      <c r="E249" s="22">
        <f t="shared" si="80"/>
        <v>33.5</v>
      </c>
      <c r="F249" s="22">
        <f t="shared" si="80"/>
        <v>35.3</v>
      </c>
      <c r="G249" s="22">
        <f t="shared" si="80"/>
        <v>37</v>
      </c>
      <c r="H249" s="22">
        <f t="shared" si="80"/>
        <v>37</v>
      </c>
      <c r="I249" s="22">
        <f t="shared" si="80"/>
        <v>37</v>
      </c>
      <c r="J249" s="22">
        <f t="shared" si="80"/>
        <v>37</v>
      </c>
      <c r="K249" s="93">
        <v>62.64</v>
      </c>
      <c r="L249" s="87"/>
      <c r="M249" s="23"/>
      <c r="N249" s="23"/>
      <c r="O249" s="23"/>
      <c r="P249" s="23"/>
      <c r="Q249" s="23"/>
      <c r="R249" s="13"/>
      <c r="S249" s="151"/>
      <c r="T249" s="152"/>
      <c r="U249" s="152"/>
      <c r="V249" s="152"/>
      <c r="W249" s="152"/>
      <c r="X249" s="152"/>
      <c r="Y249" s="152"/>
      <c r="Z249" s="152"/>
      <c r="AA249" s="152"/>
    </row>
    <row r="250" spans="1:20" ht="16.5" thickBot="1">
      <c r="A250" s="127">
        <v>167</v>
      </c>
      <c r="B250" s="11" t="s">
        <v>38</v>
      </c>
      <c r="C250" s="22">
        <f>D250+E250+F250+G250+H250+I250+J250</f>
        <v>242.7</v>
      </c>
      <c r="D250" s="23">
        <f>32-6.1</f>
        <v>25.9</v>
      </c>
      <c r="E250" s="23">
        <v>33.5</v>
      </c>
      <c r="F250" s="23">
        <v>35.3</v>
      </c>
      <c r="G250" s="23">
        <v>37</v>
      </c>
      <c r="H250" s="23">
        <f>G250</f>
        <v>37</v>
      </c>
      <c r="I250" s="23">
        <f>H250</f>
        <v>37</v>
      </c>
      <c r="J250" s="23">
        <f>I250</f>
        <v>37</v>
      </c>
      <c r="K250" s="89"/>
      <c r="L250" s="151"/>
      <c r="M250" s="152"/>
      <c r="N250" s="152"/>
      <c r="O250" s="152"/>
      <c r="P250" s="152"/>
      <c r="Q250" s="152"/>
      <c r="R250" s="152"/>
      <c r="S250" s="152"/>
      <c r="T250" s="152"/>
    </row>
    <row r="251" spans="1:20" ht="63.75" customHeight="1" hidden="1" thickBot="1">
      <c r="A251" s="127"/>
      <c r="B251" s="11" t="s">
        <v>54</v>
      </c>
      <c r="C251" s="22">
        <f>C252</f>
        <v>0</v>
      </c>
      <c r="D251" s="22">
        <f aca="true" t="shared" si="81" ref="D251:J251">D252</f>
        <v>0</v>
      </c>
      <c r="E251" s="22">
        <f t="shared" si="81"/>
        <v>0</v>
      </c>
      <c r="F251" s="22">
        <f t="shared" si="81"/>
        <v>0</v>
      </c>
      <c r="G251" s="22">
        <f t="shared" si="81"/>
        <v>0</v>
      </c>
      <c r="H251" s="22">
        <f t="shared" si="81"/>
        <v>0</v>
      </c>
      <c r="I251" s="22">
        <f t="shared" si="81"/>
        <v>0</v>
      </c>
      <c r="J251" s="22">
        <f t="shared" si="81"/>
        <v>0</v>
      </c>
      <c r="K251" s="13"/>
      <c r="L251" s="151"/>
      <c r="M251" s="183"/>
      <c r="N251" s="183"/>
      <c r="O251" s="183"/>
      <c r="P251" s="183"/>
      <c r="Q251" s="183"/>
      <c r="R251" s="183"/>
      <c r="S251" s="183"/>
      <c r="T251" s="183"/>
    </row>
    <row r="252" spans="1:20" ht="16.5" customHeight="1" hidden="1" thickBot="1">
      <c r="A252" s="127"/>
      <c r="B252" s="11" t="s">
        <v>17</v>
      </c>
      <c r="C252" s="22">
        <f>D252+E252+F252+G252+H252+I252+J252</f>
        <v>0</v>
      </c>
      <c r="D252" s="23"/>
      <c r="E252" s="23"/>
      <c r="F252" s="23"/>
      <c r="G252" s="23"/>
      <c r="H252" s="23"/>
      <c r="I252" s="23"/>
      <c r="J252" s="23"/>
      <c r="K252" s="13"/>
      <c r="L252" s="151"/>
      <c r="M252" s="183"/>
      <c r="N252" s="183"/>
      <c r="O252" s="183"/>
      <c r="P252" s="183"/>
      <c r="Q252" s="183"/>
      <c r="R252" s="183"/>
      <c r="S252" s="183"/>
      <c r="T252" s="183"/>
    </row>
    <row r="253" ht="15.75">
      <c r="A253" s="7"/>
    </row>
  </sheetData>
  <sheetProtection/>
  <mergeCells count="366">
    <mergeCell ref="L212:T212"/>
    <mergeCell ref="L213:T213"/>
    <mergeCell ref="L214:T214"/>
    <mergeCell ref="L215:T215"/>
    <mergeCell ref="A134:A135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L134:T135"/>
    <mergeCell ref="L136:T136"/>
    <mergeCell ref="L137:T137"/>
    <mergeCell ref="L138:T138"/>
    <mergeCell ref="L139:T139"/>
    <mergeCell ref="S249:AA249"/>
    <mergeCell ref="L250:T250"/>
    <mergeCell ref="L251:T251"/>
    <mergeCell ref="L237:T237"/>
    <mergeCell ref="L238:T238"/>
    <mergeCell ref="L239:T239"/>
    <mergeCell ref="L240:T240"/>
    <mergeCell ref="L252:T252"/>
    <mergeCell ref="L243:T243"/>
    <mergeCell ref="L244:T244"/>
    <mergeCell ref="L245:T245"/>
    <mergeCell ref="L246:T246"/>
    <mergeCell ref="L247:T247"/>
    <mergeCell ref="L248:T248"/>
    <mergeCell ref="A241:A242"/>
    <mergeCell ref="B241:K241"/>
    <mergeCell ref="L241:T242"/>
    <mergeCell ref="B242:K242"/>
    <mergeCell ref="L231:T231"/>
    <mergeCell ref="L232:T232"/>
    <mergeCell ref="L233:T233"/>
    <mergeCell ref="L234:T234"/>
    <mergeCell ref="L235:T235"/>
    <mergeCell ref="L236:T236"/>
    <mergeCell ref="L225:T225"/>
    <mergeCell ref="L226:T226"/>
    <mergeCell ref="L227:T227"/>
    <mergeCell ref="L228:T228"/>
    <mergeCell ref="L229:T229"/>
    <mergeCell ref="L230:T230"/>
    <mergeCell ref="L210:T210"/>
    <mergeCell ref="B221:K221"/>
    <mergeCell ref="L221:T221"/>
    <mergeCell ref="L222:T222"/>
    <mergeCell ref="L223:T223"/>
    <mergeCell ref="L224:T224"/>
    <mergeCell ref="L219:T219"/>
    <mergeCell ref="L220:T220"/>
    <mergeCell ref="L217:T217"/>
    <mergeCell ref="L218:T218"/>
    <mergeCell ref="L203:T203"/>
    <mergeCell ref="L204:T204"/>
    <mergeCell ref="L205:T205"/>
    <mergeCell ref="L207:T207"/>
    <mergeCell ref="L208:T208"/>
    <mergeCell ref="L209:T209"/>
    <mergeCell ref="J197:J198"/>
    <mergeCell ref="K197:K198"/>
    <mergeCell ref="L197:T198"/>
    <mergeCell ref="L199:T199"/>
    <mergeCell ref="L200:T200"/>
    <mergeCell ref="K201:K202"/>
    <mergeCell ref="L201:T201"/>
    <mergeCell ref="L202:T202"/>
    <mergeCell ref="L195:T195"/>
    <mergeCell ref="L196:T196"/>
    <mergeCell ref="A197:A198"/>
    <mergeCell ref="C197:C198"/>
    <mergeCell ref="D197:D198"/>
    <mergeCell ref="E197:E198"/>
    <mergeCell ref="F197:F198"/>
    <mergeCell ref="G197:G198"/>
    <mergeCell ref="H197:H198"/>
    <mergeCell ref="I197:I198"/>
    <mergeCell ref="L189:T189"/>
    <mergeCell ref="L190:T190"/>
    <mergeCell ref="L191:T191"/>
    <mergeCell ref="L192:T192"/>
    <mergeCell ref="L193:T193"/>
    <mergeCell ref="L194:T194"/>
    <mergeCell ref="H186:H187"/>
    <mergeCell ref="I186:I187"/>
    <mergeCell ref="J186:J187"/>
    <mergeCell ref="K186:K187"/>
    <mergeCell ref="L186:T187"/>
    <mergeCell ref="L188:T188"/>
    <mergeCell ref="L182:T182"/>
    <mergeCell ref="L183:T183"/>
    <mergeCell ref="L184:T184"/>
    <mergeCell ref="L185:T185"/>
    <mergeCell ref="A186:A187"/>
    <mergeCell ref="C186:C187"/>
    <mergeCell ref="D186:D187"/>
    <mergeCell ref="E186:E187"/>
    <mergeCell ref="F186:F187"/>
    <mergeCell ref="G186:G187"/>
    <mergeCell ref="B177:K177"/>
    <mergeCell ref="L177:T177"/>
    <mergeCell ref="L178:T178"/>
    <mergeCell ref="L179:T179"/>
    <mergeCell ref="L180:T180"/>
    <mergeCell ref="L181:T181"/>
    <mergeCell ref="L171:T171"/>
    <mergeCell ref="L172:T172"/>
    <mergeCell ref="L173:T173"/>
    <mergeCell ref="L174:T174"/>
    <mergeCell ref="L175:T175"/>
    <mergeCell ref="L176:T176"/>
    <mergeCell ref="K166:K167"/>
    <mergeCell ref="L166:T167"/>
    <mergeCell ref="L168:T168"/>
    <mergeCell ref="A169:A170"/>
    <mergeCell ref="L169:T169"/>
    <mergeCell ref="L170:T170"/>
    <mergeCell ref="L165:T165"/>
    <mergeCell ref="A166:A167"/>
    <mergeCell ref="C166:C167"/>
    <mergeCell ref="D166:D167"/>
    <mergeCell ref="E166:E167"/>
    <mergeCell ref="F166:F167"/>
    <mergeCell ref="G166:G167"/>
    <mergeCell ref="H166:H167"/>
    <mergeCell ref="I166:I167"/>
    <mergeCell ref="J166:J167"/>
    <mergeCell ref="K159:K160"/>
    <mergeCell ref="L159:T160"/>
    <mergeCell ref="L161:T161"/>
    <mergeCell ref="L162:T162"/>
    <mergeCell ref="L163:T163"/>
    <mergeCell ref="L164:T164"/>
    <mergeCell ref="L158:T158"/>
    <mergeCell ref="A159:A160"/>
    <mergeCell ref="C159:C160"/>
    <mergeCell ref="D159:D160"/>
    <mergeCell ref="E159:E160"/>
    <mergeCell ref="F159:F160"/>
    <mergeCell ref="G159:G160"/>
    <mergeCell ref="H159:H160"/>
    <mergeCell ref="I159:I160"/>
    <mergeCell ref="J159:J160"/>
    <mergeCell ref="L152:T152"/>
    <mergeCell ref="L153:T153"/>
    <mergeCell ref="L154:T154"/>
    <mergeCell ref="L155:T155"/>
    <mergeCell ref="L156:T156"/>
    <mergeCell ref="L157:T157"/>
    <mergeCell ref="L146:T146"/>
    <mergeCell ref="L147:T147"/>
    <mergeCell ref="L148:T148"/>
    <mergeCell ref="L149:T149"/>
    <mergeCell ref="L150:T150"/>
    <mergeCell ref="L151:T151"/>
    <mergeCell ref="L140:T140"/>
    <mergeCell ref="L141:T141"/>
    <mergeCell ref="L142:T142"/>
    <mergeCell ref="L143:T143"/>
    <mergeCell ref="L144:T144"/>
    <mergeCell ref="B145:K145"/>
    <mergeCell ref="L145:T145"/>
    <mergeCell ref="J128:J129"/>
    <mergeCell ref="L128:T129"/>
    <mergeCell ref="L130:T130"/>
    <mergeCell ref="L131:T131"/>
    <mergeCell ref="L132:T132"/>
    <mergeCell ref="L133:T133"/>
    <mergeCell ref="L126:T126"/>
    <mergeCell ref="L127:T127"/>
    <mergeCell ref="A128:A129"/>
    <mergeCell ref="C128:C129"/>
    <mergeCell ref="D128:D129"/>
    <mergeCell ref="E128:E129"/>
    <mergeCell ref="F128:F129"/>
    <mergeCell ref="G128:G129"/>
    <mergeCell ref="H128:H129"/>
    <mergeCell ref="I128:I129"/>
    <mergeCell ref="I122:I123"/>
    <mergeCell ref="J122:J123"/>
    <mergeCell ref="K122:K123"/>
    <mergeCell ref="L122:T123"/>
    <mergeCell ref="L124:T124"/>
    <mergeCell ref="L125:T125"/>
    <mergeCell ref="L119:T119"/>
    <mergeCell ref="L120:T120"/>
    <mergeCell ref="L121:T121"/>
    <mergeCell ref="A122:A123"/>
    <mergeCell ref="C122:C123"/>
    <mergeCell ref="D122:D123"/>
    <mergeCell ref="E122:E123"/>
    <mergeCell ref="F122:F123"/>
    <mergeCell ref="G122:G123"/>
    <mergeCell ref="H122:H123"/>
    <mergeCell ref="H116:H117"/>
    <mergeCell ref="I116:I117"/>
    <mergeCell ref="J116:J117"/>
    <mergeCell ref="K116:K117"/>
    <mergeCell ref="L116:T117"/>
    <mergeCell ref="L118:T118"/>
    <mergeCell ref="L112:T112"/>
    <mergeCell ref="L113:T113"/>
    <mergeCell ref="L114:T114"/>
    <mergeCell ref="L115:T115"/>
    <mergeCell ref="A116:A117"/>
    <mergeCell ref="C116:C117"/>
    <mergeCell ref="D116:D117"/>
    <mergeCell ref="E116:E117"/>
    <mergeCell ref="F116:F117"/>
    <mergeCell ref="G116:G117"/>
    <mergeCell ref="G110:G111"/>
    <mergeCell ref="H110:H111"/>
    <mergeCell ref="I110:I111"/>
    <mergeCell ref="J110:J111"/>
    <mergeCell ref="K110:K111"/>
    <mergeCell ref="L110:T111"/>
    <mergeCell ref="J106:J107"/>
    <mergeCell ref="K106:K107"/>
    <mergeCell ref="L106:T107"/>
    <mergeCell ref="L108:T108"/>
    <mergeCell ref="L109:T109"/>
    <mergeCell ref="A110:A111"/>
    <mergeCell ref="C110:C111"/>
    <mergeCell ref="D110:D111"/>
    <mergeCell ref="E110:E111"/>
    <mergeCell ref="F110:F111"/>
    <mergeCell ref="L104:T104"/>
    <mergeCell ref="L105:T105"/>
    <mergeCell ref="A106:A107"/>
    <mergeCell ref="C106:C107"/>
    <mergeCell ref="D106:D107"/>
    <mergeCell ref="E106:E107"/>
    <mergeCell ref="F106:F107"/>
    <mergeCell ref="G106:G107"/>
    <mergeCell ref="H106:H107"/>
    <mergeCell ref="I106:I107"/>
    <mergeCell ref="L98:T98"/>
    <mergeCell ref="L99:T99"/>
    <mergeCell ref="L100:T100"/>
    <mergeCell ref="L101:T101"/>
    <mergeCell ref="L102:T102"/>
    <mergeCell ref="L103:T103"/>
    <mergeCell ref="L92:T92"/>
    <mergeCell ref="L93:T93"/>
    <mergeCell ref="L94:T94"/>
    <mergeCell ref="L95:T95"/>
    <mergeCell ref="L96:T96"/>
    <mergeCell ref="L97:T97"/>
    <mergeCell ref="L86:T86"/>
    <mergeCell ref="L87:T87"/>
    <mergeCell ref="L88:T88"/>
    <mergeCell ref="L89:T89"/>
    <mergeCell ref="L90:T90"/>
    <mergeCell ref="L91:T91"/>
    <mergeCell ref="L80:T80"/>
    <mergeCell ref="L81:T81"/>
    <mergeCell ref="L82:T82"/>
    <mergeCell ref="L83:T83"/>
    <mergeCell ref="L84:T84"/>
    <mergeCell ref="L85:T85"/>
    <mergeCell ref="L74:T74"/>
    <mergeCell ref="L75:T75"/>
    <mergeCell ref="L76:T76"/>
    <mergeCell ref="L77:T77"/>
    <mergeCell ref="L78:T78"/>
    <mergeCell ref="L79:T79"/>
    <mergeCell ref="L68:T68"/>
    <mergeCell ref="L69:T69"/>
    <mergeCell ref="L70:T70"/>
    <mergeCell ref="L71:T71"/>
    <mergeCell ref="L72:T72"/>
    <mergeCell ref="L73:T73"/>
    <mergeCell ref="B63:K63"/>
    <mergeCell ref="L63:T63"/>
    <mergeCell ref="L64:T64"/>
    <mergeCell ref="L65:T65"/>
    <mergeCell ref="L66:T66"/>
    <mergeCell ref="L67:T67"/>
    <mergeCell ref="L57:T57"/>
    <mergeCell ref="L58:T58"/>
    <mergeCell ref="L59:T59"/>
    <mergeCell ref="L60:T60"/>
    <mergeCell ref="L61:T61"/>
    <mergeCell ref="L62:T62"/>
    <mergeCell ref="I52:I53"/>
    <mergeCell ref="J52:J53"/>
    <mergeCell ref="L52:T53"/>
    <mergeCell ref="L54:T54"/>
    <mergeCell ref="L55:T55"/>
    <mergeCell ref="L56:T56"/>
    <mergeCell ref="L49:T49"/>
    <mergeCell ref="L50:T50"/>
    <mergeCell ref="L51:T51"/>
    <mergeCell ref="A52:A53"/>
    <mergeCell ref="C52:C53"/>
    <mergeCell ref="D52:D53"/>
    <mergeCell ref="E52:E53"/>
    <mergeCell ref="F52:F53"/>
    <mergeCell ref="G52:G53"/>
    <mergeCell ref="H52:H53"/>
    <mergeCell ref="H46:H47"/>
    <mergeCell ref="I46:I47"/>
    <mergeCell ref="J46:J47"/>
    <mergeCell ref="K46:K47"/>
    <mergeCell ref="L46:T47"/>
    <mergeCell ref="L48:T48"/>
    <mergeCell ref="A46:A47"/>
    <mergeCell ref="C46:C47"/>
    <mergeCell ref="D46:D47"/>
    <mergeCell ref="E46:E47"/>
    <mergeCell ref="F46:F47"/>
    <mergeCell ref="G46:G47"/>
    <mergeCell ref="I42:I43"/>
    <mergeCell ref="J42:J43"/>
    <mergeCell ref="K42:K43"/>
    <mergeCell ref="L42:T43"/>
    <mergeCell ref="L44:T44"/>
    <mergeCell ref="L45:T45"/>
    <mergeCell ref="C42:C43"/>
    <mergeCell ref="D42:D43"/>
    <mergeCell ref="E42:E43"/>
    <mergeCell ref="F42:F43"/>
    <mergeCell ref="G42:G43"/>
    <mergeCell ref="H42:H43"/>
    <mergeCell ref="L35:T35"/>
    <mergeCell ref="L36:T36"/>
    <mergeCell ref="L37:T37"/>
    <mergeCell ref="L38:T38"/>
    <mergeCell ref="L40:T40"/>
    <mergeCell ref="L41:T41"/>
    <mergeCell ref="L29:T29"/>
    <mergeCell ref="L30:T30"/>
    <mergeCell ref="L31:T31"/>
    <mergeCell ref="L32:T32"/>
    <mergeCell ref="L33:T33"/>
    <mergeCell ref="L34:T34"/>
    <mergeCell ref="L23:T23"/>
    <mergeCell ref="L24:T24"/>
    <mergeCell ref="L25:T25"/>
    <mergeCell ref="L26:T26"/>
    <mergeCell ref="L27:T27"/>
    <mergeCell ref="L28:T28"/>
    <mergeCell ref="L18:T18"/>
    <mergeCell ref="L19:T19"/>
    <mergeCell ref="L20:T20"/>
    <mergeCell ref="B21:K21"/>
    <mergeCell ref="L21:T21"/>
    <mergeCell ref="L22:T22"/>
    <mergeCell ref="L12:T12"/>
    <mergeCell ref="L13:T13"/>
    <mergeCell ref="L14:T14"/>
    <mergeCell ref="L15:T15"/>
    <mergeCell ref="L16:T16"/>
    <mergeCell ref="L17:T17"/>
    <mergeCell ref="J1:K1"/>
    <mergeCell ref="A2:K2"/>
    <mergeCell ref="A3:K3"/>
    <mergeCell ref="B6:B10"/>
    <mergeCell ref="C6:J9"/>
    <mergeCell ref="L11:T11"/>
  </mergeCells>
  <printOptions/>
  <pageMargins left="0.7086614173228347" right="0.7086614173228347" top="0.7480314960629921" bottom="0.7480314960629921" header="0.31496062992125984" footer="0.31496062992125984"/>
  <pageSetup orientation="landscape" paperSize="9" scale="72" r:id="rId1"/>
  <rowBreaks count="17" manualBreakCount="17">
    <brk id="20" max="12" man="1"/>
    <brk id="38" max="12" man="1"/>
    <brk id="45" max="12" man="1"/>
    <brk id="62" max="12" man="1"/>
    <brk id="78" max="12" man="1"/>
    <brk id="87" max="12" man="1"/>
    <brk id="97" max="12" man="1"/>
    <brk id="102" max="12" man="1"/>
    <brk id="115" max="12" man="1"/>
    <brk id="127" max="12" man="1"/>
    <brk id="144" max="12" man="1"/>
    <brk id="158" max="12" man="1"/>
    <brk id="171" max="12" man="1"/>
    <brk id="176" max="12" man="1"/>
    <brk id="200" max="12" man="1"/>
    <brk id="220" max="12" man="1"/>
    <brk id="240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253"/>
  <sheetViews>
    <sheetView tabSelected="1" zoomScaleSheetLayoutView="70" zoomScalePageLayoutView="0" workbookViewId="0" topLeftCell="A112">
      <selection activeCell="Z117" sqref="Z117"/>
    </sheetView>
  </sheetViews>
  <sheetFormatPr defaultColWidth="9.140625" defaultRowHeight="15"/>
  <cols>
    <col min="1" max="1" width="6.57421875" style="0" customWidth="1"/>
    <col min="2" max="2" width="28.57421875" style="0" customWidth="1"/>
    <col min="3" max="3" width="10.421875" style="0" customWidth="1"/>
    <col min="4" max="4" width="10.140625" style="0" customWidth="1"/>
    <col min="6" max="7" width="9.28125" style="0" customWidth="1"/>
    <col min="11" max="11" width="31.57421875" style="0" customWidth="1"/>
    <col min="12" max="12" width="12.57421875" style="0" hidden="1" customWidth="1"/>
    <col min="13" max="20" width="9.140625" style="0" hidden="1" customWidth="1"/>
    <col min="21" max="21" width="0" style="0" hidden="1" customWidth="1"/>
    <col min="22" max="22" width="8.00390625" style="0" customWidth="1"/>
    <col min="23" max="23" width="7.140625" style="0" customWidth="1"/>
    <col min="24" max="24" width="8.140625" style="0" customWidth="1"/>
  </cols>
  <sheetData>
    <row r="1" spans="10:24" ht="15">
      <c r="J1" s="233" t="s">
        <v>93</v>
      </c>
      <c r="K1" s="234"/>
      <c r="V1" s="139">
        <v>42053</v>
      </c>
      <c r="W1" s="139">
        <v>42082</v>
      </c>
      <c r="X1" s="139">
        <v>42094</v>
      </c>
    </row>
    <row r="2" spans="1:11" ht="15.75">
      <c r="A2" s="174" t="s">
        <v>82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ht="15.75">
      <c r="A3" s="174" t="s">
        <v>83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ht="15.75">
      <c r="A4" s="144"/>
    </row>
    <row r="5" ht="15.75" thickBot="1">
      <c r="A5" s="1"/>
    </row>
    <row r="6" spans="1:11" ht="75.75" customHeight="1">
      <c r="A6" s="145" t="s">
        <v>0</v>
      </c>
      <c r="B6" s="162" t="s">
        <v>2</v>
      </c>
      <c r="C6" s="165" t="s">
        <v>3</v>
      </c>
      <c r="D6" s="166"/>
      <c r="E6" s="166"/>
      <c r="F6" s="166"/>
      <c r="G6" s="166"/>
      <c r="H6" s="166"/>
      <c r="I6" s="166"/>
      <c r="J6" s="167"/>
      <c r="K6" s="147" t="s">
        <v>4</v>
      </c>
    </row>
    <row r="7" spans="1:11" ht="69.75" customHeight="1">
      <c r="A7" s="146" t="s">
        <v>1</v>
      </c>
      <c r="B7" s="163"/>
      <c r="C7" s="168"/>
      <c r="D7" s="169"/>
      <c r="E7" s="169"/>
      <c r="F7" s="169"/>
      <c r="G7" s="169"/>
      <c r="H7" s="169"/>
      <c r="I7" s="169"/>
      <c r="J7" s="170"/>
      <c r="K7" s="148" t="s">
        <v>5</v>
      </c>
    </row>
    <row r="8" spans="1:11" ht="21.75" customHeight="1">
      <c r="A8" s="2"/>
      <c r="B8" s="163"/>
      <c r="C8" s="168"/>
      <c r="D8" s="169"/>
      <c r="E8" s="169"/>
      <c r="F8" s="169"/>
      <c r="G8" s="169"/>
      <c r="H8" s="169"/>
      <c r="I8" s="169"/>
      <c r="J8" s="170"/>
      <c r="K8" s="148" t="s">
        <v>6</v>
      </c>
    </row>
    <row r="9" spans="1:11" ht="16.5" thickBot="1">
      <c r="A9" s="2"/>
      <c r="B9" s="163"/>
      <c r="C9" s="171"/>
      <c r="D9" s="172"/>
      <c r="E9" s="172"/>
      <c r="F9" s="172"/>
      <c r="G9" s="172"/>
      <c r="H9" s="172"/>
      <c r="I9" s="172"/>
      <c r="J9" s="173"/>
      <c r="K9" s="149"/>
    </row>
    <row r="10" spans="1:11" ht="16.5" thickBot="1">
      <c r="A10" s="3"/>
      <c r="B10" s="164"/>
      <c r="C10" s="149" t="s">
        <v>7</v>
      </c>
      <c r="D10" s="149" t="s">
        <v>8</v>
      </c>
      <c r="E10" s="149" t="s">
        <v>9</v>
      </c>
      <c r="F10" s="149" t="s">
        <v>10</v>
      </c>
      <c r="G10" s="149" t="s">
        <v>11</v>
      </c>
      <c r="H10" s="149" t="s">
        <v>12</v>
      </c>
      <c r="I10" s="149" t="s">
        <v>13</v>
      </c>
      <c r="J10" s="149" t="s">
        <v>14</v>
      </c>
      <c r="K10" s="149"/>
    </row>
    <row r="11" spans="1:20" ht="16.5" thickBot="1">
      <c r="A11" s="8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151"/>
      <c r="M11" s="152"/>
      <c r="N11" s="152"/>
      <c r="O11" s="152"/>
      <c r="P11" s="152"/>
      <c r="Q11" s="152"/>
      <c r="R11" s="152"/>
      <c r="S11" s="152"/>
      <c r="T11" s="152"/>
    </row>
    <row r="12" spans="1:20" ht="63.75" thickBot="1">
      <c r="A12" s="10">
        <v>2</v>
      </c>
      <c r="B12" s="11" t="s">
        <v>114</v>
      </c>
      <c r="C12" s="17">
        <f aca="true" t="shared" si="0" ref="C12:J12">C22+C64+C146+C178+C222+C243</f>
        <v>1947329.8</v>
      </c>
      <c r="D12" s="137">
        <f t="shared" si="0"/>
        <v>252246.40000000002</v>
      </c>
      <c r="E12" s="17">
        <f t="shared" si="0"/>
        <v>260842.5</v>
      </c>
      <c r="F12" s="17">
        <f t="shared" si="0"/>
        <v>275810.4</v>
      </c>
      <c r="G12" s="17">
        <f t="shared" si="0"/>
        <v>290344.89999999997</v>
      </c>
      <c r="H12" s="17">
        <f t="shared" si="0"/>
        <v>290344.89999999997</v>
      </c>
      <c r="I12" s="17">
        <f t="shared" si="0"/>
        <v>290344.89999999997</v>
      </c>
      <c r="J12" s="17">
        <f t="shared" si="0"/>
        <v>290344.89999999997</v>
      </c>
      <c r="K12" s="12"/>
      <c r="L12" s="248">
        <f>L22+L64+L178</f>
        <v>806100</v>
      </c>
      <c r="M12" s="249"/>
      <c r="N12" s="249"/>
      <c r="O12" s="249"/>
      <c r="P12" s="249"/>
      <c r="Q12" s="249"/>
      <c r="R12" s="249"/>
      <c r="S12" s="249"/>
      <c r="T12" s="249"/>
    </row>
    <row r="13" spans="1:20" ht="16.5" thickBot="1">
      <c r="A13" s="10">
        <v>3</v>
      </c>
      <c r="B13" s="11" t="s">
        <v>16</v>
      </c>
      <c r="C13" s="18">
        <f aca="true" t="shared" si="1" ref="C13:J13">C23+C67+C147+C179+C223</f>
        <v>992489.5</v>
      </c>
      <c r="D13" s="138">
        <f t="shared" si="1"/>
        <v>128814.6</v>
      </c>
      <c r="E13" s="18">
        <f t="shared" si="1"/>
        <v>128769.6</v>
      </c>
      <c r="F13" s="18">
        <f t="shared" si="1"/>
        <v>138034.7</v>
      </c>
      <c r="G13" s="18">
        <f t="shared" si="1"/>
        <v>149626.7</v>
      </c>
      <c r="H13" s="18">
        <f t="shared" si="1"/>
        <v>149626.7</v>
      </c>
      <c r="I13" s="18">
        <f t="shared" si="1"/>
        <v>149626.7</v>
      </c>
      <c r="J13" s="18">
        <f t="shared" si="1"/>
        <v>149626.7</v>
      </c>
      <c r="K13" s="12"/>
      <c r="L13" s="151"/>
      <c r="M13" s="152"/>
      <c r="N13" s="152"/>
      <c r="O13" s="152"/>
      <c r="P13" s="152"/>
      <c r="Q13" s="152"/>
      <c r="R13" s="152"/>
      <c r="S13" s="152"/>
      <c r="T13" s="152"/>
    </row>
    <row r="14" spans="1:20" ht="48" thickBot="1">
      <c r="A14" s="10">
        <v>4</v>
      </c>
      <c r="B14" s="11" t="s">
        <v>55</v>
      </c>
      <c r="C14" s="18">
        <f aca="true" t="shared" si="2" ref="C14:J14">C24+C68+C148+C180+C225</f>
        <v>542633.7</v>
      </c>
      <c r="D14" s="138">
        <f t="shared" si="2"/>
        <v>67727.5</v>
      </c>
      <c r="E14" s="18">
        <f t="shared" si="2"/>
        <v>69946.8</v>
      </c>
      <c r="F14" s="18">
        <f t="shared" si="2"/>
        <v>75758.6</v>
      </c>
      <c r="G14" s="18">
        <f t="shared" si="2"/>
        <v>82294.9</v>
      </c>
      <c r="H14" s="18">
        <f t="shared" si="2"/>
        <v>82294.9</v>
      </c>
      <c r="I14" s="18">
        <f t="shared" si="2"/>
        <v>82294.9</v>
      </c>
      <c r="J14" s="18">
        <f t="shared" si="2"/>
        <v>82294.9</v>
      </c>
      <c r="K14" s="12"/>
      <c r="L14" s="151"/>
      <c r="M14" s="152"/>
      <c r="N14" s="152"/>
      <c r="O14" s="152"/>
      <c r="P14" s="152"/>
      <c r="Q14" s="152"/>
      <c r="R14" s="152"/>
      <c r="S14" s="152"/>
      <c r="T14" s="152"/>
    </row>
    <row r="15" spans="1:20" ht="16.5" thickBot="1">
      <c r="A15" s="10">
        <v>5</v>
      </c>
      <c r="B15" s="11" t="s">
        <v>17</v>
      </c>
      <c r="C15" s="17">
        <f aca="true" t="shared" si="3" ref="C15:J16">C25+C69+C149+C181+C225+C244</f>
        <v>954840.3</v>
      </c>
      <c r="D15" s="137">
        <f t="shared" si="3"/>
        <v>123431.7</v>
      </c>
      <c r="E15" s="17">
        <f t="shared" si="3"/>
        <v>132072.9</v>
      </c>
      <c r="F15" s="17">
        <f t="shared" si="3"/>
        <v>137775.7</v>
      </c>
      <c r="G15" s="17">
        <f t="shared" si="3"/>
        <v>140718.19999999998</v>
      </c>
      <c r="H15" s="17">
        <f t="shared" si="3"/>
        <v>140718.19999999998</v>
      </c>
      <c r="I15" s="17">
        <f t="shared" si="3"/>
        <v>140718.19999999998</v>
      </c>
      <c r="J15" s="17">
        <f t="shared" si="3"/>
        <v>140718.19999999998</v>
      </c>
      <c r="K15" s="12"/>
      <c r="L15" s="151"/>
      <c r="M15" s="152"/>
      <c r="N15" s="152"/>
      <c r="O15" s="152"/>
      <c r="P15" s="152"/>
      <c r="Q15" s="152"/>
      <c r="R15" s="152"/>
      <c r="S15" s="152"/>
      <c r="T15" s="152"/>
    </row>
    <row r="16" spans="1:20" ht="48" thickBot="1">
      <c r="A16" s="10">
        <v>6</v>
      </c>
      <c r="B16" s="11" t="s">
        <v>55</v>
      </c>
      <c r="C16" s="17">
        <f t="shared" si="3"/>
        <v>384764.6</v>
      </c>
      <c r="D16" s="137">
        <f t="shared" si="3"/>
        <v>43234.200000000004</v>
      </c>
      <c r="E16" s="17">
        <f t="shared" si="3"/>
        <v>53600.7</v>
      </c>
      <c r="F16" s="17">
        <f t="shared" si="3"/>
        <v>56218.100000000006</v>
      </c>
      <c r="G16" s="17">
        <f t="shared" si="3"/>
        <v>57927.9</v>
      </c>
      <c r="H16" s="17">
        <f t="shared" si="3"/>
        <v>57927.9</v>
      </c>
      <c r="I16" s="17">
        <f t="shared" si="3"/>
        <v>57927.9</v>
      </c>
      <c r="J16" s="17">
        <f t="shared" si="3"/>
        <v>57927.9</v>
      </c>
      <c r="K16" s="12"/>
      <c r="L16" s="151"/>
      <c r="M16" s="152"/>
      <c r="N16" s="152"/>
      <c r="O16" s="152"/>
      <c r="P16" s="152"/>
      <c r="Q16" s="152"/>
      <c r="R16" s="152"/>
      <c r="S16" s="152"/>
      <c r="T16" s="152"/>
    </row>
    <row r="17" spans="1:20" ht="16.5" customHeight="1" hidden="1" thickBot="1">
      <c r="A17" s="10"/>
      <c r="B17" s="11" t="s">
        <v>18</v>
      </c>
      <c r="C17" s="17"/>
      <c r="D17" s="17"/>
      <c r="E17" s="18"/>
      <c r="F17" s="17"/>
      <c r="G17" s="17"/>
      <c r="H17" s="17"/>
      <c r="I17" s="17"/>
      <c r="J17" s="17"/>
      <c r="K17" s="12"/>
      <c r="L17" s="151"/>
      <c r="M17" s="152"/>
      <c r="N17" s="152"/>
      <c r="O17" s="152"/>
      <c r="P17" s="152"/>
      <c r="Q17" s="152"/>
      <c r="R17" s="152"/>
      <c r="S17" s="152"/>
      <c r="T17" s="152"/>
    </row>
    <row r="18" spans="1:20" ht="16.5" customHeight="1" hidden="1" thickBot="1">
      <c r="A18" s="10"/>
      <c r="B18" s="11" t="s">
        <v>16</v>
      </c>
      <c r="C18" s="17"/>
      <c r="D18" s="17"/>
      <c r="E18" s="17"/>
      <c r="F18" s="17"/>
      <c r="G18" s="17"/>
      <c r="H18" s="17"/>
      <c r="I18" s="17"/>
      <c r="J18" s="17"/>
      <c r="K18" s="12"/>
      <c r="L18" s="151"/>
      <c r="M18" s="152"/>
      <c r="N18" s="152"/>
      <c r="O18" s="152"/>
      <c r="P18" s="152"/>
      <c r="Q18" s="152"/>
      <c r="R18" s="152"/>
      <c r="S18" s="152"/>
      <c r="T18" s="152"/>
    </row>
    <row r="19" spans="1:20" ht="16.5" customHeight="1" hidden="1" thickBot="1">
      <c r="A19" s="10"/>
      <c r="B19" s="11" t="s">
        <v>17</v>
      </c>
      <c r="C19" s="17"/>
      <c r="D19" s="17"/>
      <c r="E19" s="17"/>
      <c r="F19" s="17"/>
      <c r="G19" s="17"/>
      <c r="H19" s="17"/>
      <c r="I19" s="17"/>
      <c r="J19" s="17"/>
      <c r="K19" s="12"/>
      <c r="L19" s="151"/>
      <c r="M19" s="152"/>
      <c r="N19" s="152"/>
      <c r="O19" s="152"/>
      <c r="P19" s="152"/>
      <c r="Q19" s="152"/>
      <c r="R19" s="152"/>
      <c r="S19" s="152"/>
      <c r="T19" s="152"/>
    </row>
    <row r="20" spans="1:20" ht="32.25" customHeight="1" hidden="1" thickBot="1">
      <c r="A20" s="10"/>
      <c r="B20" s="11" t="s">
        <v>19</v>
      </c>
      <c r="C20" s="17"/>
      <c r="D20" s="17"/>
      <c r="E20" s="18"/>
      <c r="F20" s="17"/>
      <c r="G20" s="17"/>
      <c r="H20" s="17"/>
      <c r="I20" s="17"/>
      <c r="J20" s="17"/>
      <c r="K20" s="12"/>
      <c r="L20" s="151"/>
      <c r="M20" s="152"/>
      <c r="N20" s="152"/>
      <c r="O20" s="152"/>
      <c r="P20" s="152"/>
      <c r="Q20" s="152"/>
      <c r="R20" s="152"/>
      <c r="S20" s="152"/>
      <c r="T20" s="152"/>
    </row>
    <row r="21" spans="1:20" ht="31.5" customHeight="1" thickBot="1">
      <c r="A21" s="10">
        <v>7</v>
      </c>
      <c r="B21" s="159" t="s">
        <v>20</v>
      </c>
      <c r="C21" s="160"/>
      <c r="D21" s="160"/>
      <c r="E21" s="160"/>
      <c r="F21" s="160"/>
      <c r="G21" s="160"/>
      <c r="H21" s="160"/>
      <c r="I21" s="160"/>
      <c r="J21" s="160"/>
      <c r="K21" s="161"/>
      <c r="L21" s="151"/>
      <c r="M21" s="152"/>
      <c r="N21" s="152"/>
      <c r="O21" s="152"/>
      <c r="P21" s="152"/>
      <c r="Q21" s="152"/>
      <c r="R21" s="152"/>
      <c r="S21" s="152"/>
      <c r="T21" s="152"/>
    </row>
    <row r="22" spans="1:21" ht="60.75" customHeight="1" thickBot="1">
      <c r="A22" s="141">
        <v>8</v>
      </c>
      <c r="B22" s="20" t="s">
        <v>21</v>
      </c>
      <c r="C22" s="19">
        <f>D22+E22+F22+G22+H22+I22+J22</f>
        <v>488654.8</v>
      </c>
      <c r="D22" s="19">
        <f>D23+D25</f>
        <v>56756.5</v>
      </c>
      <c r="E22" s="19">
        <f aca="true" t="shared" si="4" ref="E22:J22">E23+E25</f>
        <v>65078.1</v>
      </c>
      <c r="F22" s="19">
        <f t="shared" si="4"/>
        <v>69333</v>
      </c>
      <c r="G22" s="19">
        <f t="shared" si="4"/>
        <v>74371.8</v>
      </c>
      <c r="H22" s="19">
        <f t="shared" si="4"/>
        <v>74371.8</v>
      </c>
      <c r="I22" s="19">
        <f t="shared" si="4"/>
        <v>74371.8</v>
      </c>
      <c r="J22" s="19">
        <f t="shared" si="4"/>
        <v>74371.8</v>
      </c>
      <c r="K22" s="89"/>
      <c r="L22" s="151">
        <f>L31+L36+L39+L46</f>
        <v>-94805.3600000001</v>
      </c>
      <c r="M22" s="152"/>
      <c r="N22" s="152"/>
      <c r="O22" s="152"/>
      <c r="P22" s="152"/>
      <c r="Q22" s="152"/>
      <c r="R22" s="152"/>
      <c r="S22" s="152"/>
      <c r="T22" s="152"/>
      <c r="U22">
        <v>-94.8</v>
      </c>
    </row>
    <row r="23" spans="1:20" ht="16.5" thickBot="1">
      <c r="A23" s="141">
        <v>9</v>
      </c>
      <c r="B23" s="11" t="s">
        <v>16</v>
      </c>
      <c r="C23" s="19">
        <f>D23+E23+F23+G23+H23+I23+J23</f>
        <v>227705</v>
      </c>
      <c r="D23" s="16">
        <f aca="true" t="shared" si="5" ref="D23:J24">D32+D48+D54+D59+D37</f>
        <v>27439</v>
      </c>
      <c r="E23" s="16">
        <f t="shared" si="5"/>
        <v>28968</v>
      </c>
      <c r="F23" s="16">
        <f t="shared" si="5"/>
        <v>31686</v>
      </c>
      <c r="G23" s="16">
        <f t="shared" si="5"/>
        <v>34903</v>
      </c>
      <c r="H23" s="16">
        <f t="shared" si="5"/>
        <v>34903</v>
      </c>
      <c r="I23" s="16">
        <f t="shared" si="5"/>
        <v>34903</v>
      </c>
      <c r="J23" s="16">
        <f t="shared" si="5"/>
        <v>34903</v>
      </c>
      <c r="K23" s="89"/>
      <c r="L23" s="151"/>
      <c r="M23" s="152"/>
      <c r="N23" s="152"/>
      <c r="O23" s="152"/>
      <c r="P23" s="152"/>
      <c r="Q23" s="152"/>
      <c r="R23" s="152"/>
      <c r="S23" s="152"/>
      <c r="T23" s="152"/>
    </row>
    <row r="24" spans="1:20" ht="48" thickBot="1">
      <c r="A24" s="141">
        <v>10</v>
      </c>
      <c r="B24" s="11" t="s">
        <v>39</v>
      </c>
      <c r="C24" s="19">
        <f>D24+E24+F24+G24+H24+I24+J24</f>
        <v>216868.19999999995</v>
      </c>
      <c r="D24" s="16">
        <f t="shared" si="5"/>
        <v>26199.8</v>
      </c>
      <c r="E24" s="16">
        <f t="shared" si="5"/>
        <v>27472.5</v>
      </c>
      <c r="F24" s="16">
        <f t="shared" si="5"/>
        <v>30186.7</v>
      </c>
      <c r="G24" s="16">
        <f t="shared" si="5"/>
        <v>33252.299999999996</v>
      </c>
      <c r="H24" s="16">
        <f t="shared" si="5"/>
        <v>33252.299999999996</v>
      </c>
      <c r="I24" s="16">
        <f t="shared" si="5"/>
        <v>33252.299999999996</v>
      </c>
      <c r="J24" s="16">
        <f t="shared" si="5"/>
        <v>33252.299999999996</v>
      </c>
      <c r="K24" s="89"/>
      <c r="L24" s="151"/>
      <c r="M24" s="152"/>
      <c r="N24" s="152"/>
      <c r="O24" s="152"/>
      <c r="P24" s="152"/>
      <c r="Q24" s="152"/>
      <c r="R24" s="152"/>
      <c r="S24" s="152"/>
      <c r="T24" s="152"/>
    </row>
    <row r="25" spans="1:20" ht="16.5" thickBot="1">
      <c r="A25" s="141">
        <v>11</v>
      </c>
      <c r="B25" s="11" t="s">
        <v>17</v>
      </c>
      <c r="C25" s="19">
        <f>D25+E25+F25+G25+H25+I25+J25</f>
        <v>260949.8</v>
      </c>
      <c r="D25" s="52">
        <f>D34+D40+D44+D50+D56+D61</f>
        <v>29317.5</v>
      </c>
      <c r="E25" s="16">
        <f aca="true" t="shared" si="6" ref="E25:J26">E34+E40+E44+E50+E56+E61</f>
        <v>36110.1</v>
      </c>
      <c r="F25" s="16">
        <f t="shared" si="6"/>
        <v>37647</v>
      </c>
      <c r="G25" s="16">
        <f t="shared" si="6"/>
        <v>39468.8</v>
      </c>
      <c r="H25" s="16">
        <f t="shared" si="6"/>
        <v>39468.8</v>
      </c>
      <c r="I25" s="16">
        <f t="shared" si="6"/>
        <v>39468.8</v>
      </c>
      <c r="J25" s="16">
        <f t="shared" si="6"/>
        <v>39468.8</v>
      </c>
      <c r="K25" s="89"/>
      <c r="L25" s="151"/>
      <c r="M25" s="152"/>
      <c r="N25" s="152"/>
      <c r="O25" s="152"/>
      <c r="P25" s="152"/>
      <c r="Q25" s="152"/>
      <c r="R25" s="152"/>
      <c r="S25" s="152"/>
      <c r="T25" s="152"/>
    </row>
    <row r="26" spans="1:20" ht="48" thickBot="1">
      <c r="A26" s="141">
        <v>12</v>
      </c>
      <c r="B26" s="11" t="s">
        <v>39</v>
      </c>
      <c r="C26" s="19">
        <f>D26+E26+F26+G26+H26+I26+J26</f>
        <v>244320.8</v>
      </c>
      <c r="D26" s="52">
        <f>D35+D41+D45+D51+D57+D62-0.1</f>
        <v>27010.4</v>
      </c>
      <c r="E26" s="16">
        <f t="shared" si="6"/>
        <v>33799.9</v>
      </c>
      <c r="F26" s="16">
        <f t="shared" si="6"/>
        <v>35290.5</v>
      </c>
      <c r="G26" s="16">
        <f t="shared" si="6"/>
        <v>37055</v>
      </c>
      <c r="H26" s="16">
        <f t="shared" si="6"/>
        <v>37055</v>
      </c>
      <c r="I26" s="16">
        <f t="shared" si="6"/>
        <v>37055</v>
      </c>
      <c r="J26" s="16">
        <f t="shared" si="6"/>
        <v>37055</v>
      </c>
      <c r="K26" s="89"/>
      <c r="L26" s="151"/>
      <c r="M26" s="152"/>
      <c r="N26" s="152"/>
      <c r="O26" s="152"/>
      <c r="P26" s="152"/>
      <c r="Q26" s="152"/>
      <c r="R26" s="152"/>
      <c r="S26" s="152"/>
      <c r="T26" s="152"/>
    </row>
    <row r="27" spans="1:20" ht="16.5" customHeight="1" hidden="1" thickBot="1">
      <c r="A27" s="141"/>
      <c r="B27" s="11" t="s">
        <v>18</v>
      </c>
      <c r="C27" s="16"/>
      <c r="D27" s="16"/>
      <c r="E27" s="16"/>
      <c r="F27" s="16"/>
      <c r="G27" s="16"/>
      <c r="H27" s="16"/>
      <c r="I27" s="16"/>
      <c r="J27" s="16"/>
      <c r="K27" s="89"/>
      <c r="L27" s="151"/>
      <c r="M27" s="152"/>
      <c r="N27" s="152"/>
      <c r="O27" s="152"/>
      <c r="P27" s="152"/>
      <c r="Q27" s="152"/>
      <c r="R27" s="152"/>
      <c r="S27" s="152"/>
      <c r="T27" s="152"/>
    </row>
    <row r="28" spans="1:20" ht="16.5" customHeight="1" hidden="1" thickBot="1">
      <c r="A28" s="141"/>
      <c r="B28" s="11" t="s">
        <v>16</v>
      </c>
      <c r="C28" s="16"/>
      <c r="D28" s="16"/>
      <c r="E28" s="16"/>
      <c r="F28" s="16"/>
      <c r="G28" s="16"/>
      <c r="H28" s="16"/>
      <c r="I28" s="16"/>
      <c r="J28" s="16"/>
      <c r="K28" s="89"/>
      <c r="L28" s="151"/>
      <c r="M28" s="152"/>
      <c r="N28" s="152"/>
      <c r="O28" s="152"/>
      <c r="P28" s="152"/>
      <c r="Q28" s="152"/>
      <c r="R28" s="152"/>
      <c r="S28" s="152"/>
      <c r="T28" s="152"/>
    </row>
    <row r="29" spans="1:20" ht="16.5" customHeight="1" hidden="1" thickBot="1">
      <c r="A29" s="141"/>
      <c r="B29" s="11" t="s">
        <v>17</v>
      </c>
      <c r="C29" s="16"/>
      <c r="D29" s="16"/>
      <c r="E29" s="16"/>
      <c r="F29" s="16"/>
      <c r="G29" s="16"/>
      <c r="H29" s="16"/>
      <c r="I29" s="16"/>
      <c r="J29" s="16"/>
      <c r="K29" s="89"/>
      <c r="L29" s="151"/>
      <c r="M29" s="152"/>
      <c r="N29" s="152"/>
      <c r="O29" s="152"/>
      <c r="P29" s="152"/>
      <c r="Q29" s="152"/>
      <c r="R29" s="152"/>
      <c r="S29" s="152"/>
      <c r="T29" s="152"/>
    </row>
    <row r="30" spans="1:20" ht="36.75" customHeight="1" hidden="1" thickBot="1">
      <c r="A30" s="141"/>
      <c r="B30" s="11" t="s">
        <v>19</v>
      </c>
      <c r="C30" s="16"/>
      <c r="D30" s="16"/>
      <c r="E30" s="16"/>
      <c r="F30" s="16"/>
      <c r="G30" s="16"/>
      <c r="H30" s="16"/>
      <c r="I30" s="16"/>
      <c r="J30" s="16"/>
      <c r="K30" s="89"/>
      <c r="L30" s="151"/>
      <c r="M30" s="152"/>
      <c r="N30" s="152"/>
      <c r="O30" s="152"/>
      <c r="P30" s="152"/>
      <c r="Q30" s="152"/>
      <c r="R30" s="152"/>
      <c r="S30" s="152"/>
      <c r="T30" s="152"/>
    </row>
    <row r="31" spans="1:20" ht="222" customHeight="1" thickBot="1">
      <c r="A31" s="141">
        <v>13</v>
      </c>
      <c r="B31" s="11" t="s">
        <v>46</v>
      </c>
      <c r="C31" s="19">
        <f>C32+C34</f>
        <v>222939.60000000003</v>
      </c>
      <c r="D31" s="19">
        <f aca="true" t="shared" si="7" ref="D31:J31">D32+D34</f>
        <v>26875</v>
      </c>
      <c r="E31" s="19">
        <f t="shared" si="7"/>
        <v>28221</v>
      </c>
      <c r="F31" s="19">
        <f t="shared" si="7"/>
        <v>31046.8</v>
      </c>
      <c r="G31" s="19">
        <f t="shared" si="7"/>
        <v>34199.2</v>
      </c>
      <c r="H31" s="19">
        <f t="shared" si="7"/>
        <v>34199.2</v>
      </c>
      <c r="I31" s="19">
        <f t="shared" si="7"/>
        <v>34199.2</v>
      </c>
      <c r="J31" s="19">
        <f t="shared" si="7"/>
        <v>34199.2</v>
      </c>
      <c r="K31" s="89" t="s">
        <v>100</v>
      </c>
      <c r="L31" s="151"/>
      <c r="M31" s="152"/>
      <c r="N31" s="152"/>
      <c r="O31" s="152"/>
      <c r="P31" s="152"/>
      <c r="Q31" s="152"/>
      <c r="R31" s="152"/>
      <c r="S31" s="152"/>
      <c r="T31" s="152"/>
    </row>
    <row r="32" spans="1:22" ht="16.5" thickBot="1">
      <c r="A32" s="141">
        <v>14</v>
      </c>
      <c r="B32" s="11" t="s">
        <v>16</v>
      </c>
      <c r="C32" s="19">
        <f>D32+E32+F32+G32+H32+I32+J32</f>
        <v>222939.60000000003</v>
      </c>
      <c r="D32" s="16">
        <v>26875</v>
      </c>
      <c r="E32" s="16">
        <f>28383.6+V32</f>
        <v>28221</v>
      </c>
      <c r="F32" s="16">
        <v>31046.8</v>
      </c>
      <c r="G32" s="16">
        <v>34199.2</v>
      </c>
      <c r="H32" s="16">
        <f aca="true" t="shared" si="8" ref="H32:J33">G32</f>
        <v>34199.2</v>
      </c>
      <c r="I32" s="16">
        <f t="shared" si="8"/>
        <v>34199.2</v>
      </c>
      <c r="J32" s="16">
        <f t="shared" si="8"/>
        <v>34199.2</v>
      </c>
      <c r="K32" s="89"/>
      <c r="L32" s="151"/>
      <c r="M32" s="152"/>
      <c r="N32" s="152"/>
      <c r="O32" s="152"/>
      <c r="P32" s="152"/>
      <c r="Q32" s="152"/>
      <c r="R32" s="152"/>
      <c r="S32" s="152"/>
      <c r="T32" s="152"/>
      <c r="V32">
        <v>-162.6</v>
      </c>
    </row>
    <row r="33" spans="1:22" ht="48" thickBot="1">
      <c r="A33" s="141">
        <v>15</v>
      </c>
      <c r="B33" s="11" t="s">
        <v>39</v>
      </c>
      <c r="C33" s="19">
        <f>D33+E33+F33+G33+H33+I33+J33</f>
        <v>212412.80000000002</v>
      </c>
      <c r="D33" s="16">
        <v>25653.6</v>
      </c>
      <c r="E33" s="16">
        <f>27061.6+V33</f>
        <v>26906.8</v>
      </c>
      <c r="F33" s="16">
        <v>29568</v>
      </c>
      <c r="G33" s="16">
        <v>32571.1</v>
      </c>
      <c r="H33" s="16">
        <f t="shared" si="8"/>
        <v>32571.1</v>
      </c>
      <c r="I33" s="16">
        <f t="shared" si="8"/>
        <v>32571.1</v>
      </c>
      <c r="J33" s="16">
        <f t="shared" si="8"/>
        <v>32571.1</v>
      </c>
      <c r="K33" s="89"/>
      <c r="L33" s="151"/>
      <c r="M33" s="152"/>
      <c r="N33" s="152"/>
      <c r="O33" s="152"/>
      <c r="P33" s="152"/>
      <c r="Q33" s="152"/>
      <c r="R33" s="152"/>
      <c r="S33" s="152"/>
      <c r="T33" s="152"/>
      <c r="V33">
        <v>-154.8</v>
      </c>
    </row>
    <row r="34" spans="1:20" ht="16.5" customHeight="1" hidden="1" thickBot="1">
      <c r="A34" s="141"/>
      <c r="B34" s="11" t="s">
        <v>17</v>
      </c>
      <c r="C34" s="19">
        <f>D34+E34+F34+G34+H34+I34+J34</f>
        <v>0</v>
      </c>
      <c r="D34" s="16"/>
      <c r="E34" s="16"/>
      <c r="F34" s="16"/>
      <c r="G34" s="16"/>
      <c r="H34" s="16"/>
      <c r="I34" s="16"/>
      <c r="J34" s="16"/>
      <c r="K34" s="89"/>
      <c r="L34" s="151"/>
      <c r="M34" s="152"/>
      <c r="N34" s="152"/>
      <c r="O34" s="152"/>
      <c r="P34" s="152"/>
      <c r="Q34" s="152"/>
      <c r="R34" s="152"/>
      <c r="S34" s="152"/>
      <c r="T34" s="152"/>
    </row>
    <row r="35" spans="1:20" ht="48" customHeight="1" hidden="1" thickBot="1">
      <c r="A35" s="141"/>
      <c r="B35" s="11" t="s">
        <v>39</v>
      </c>
      <c r="C35" s="19">
        <f>D35+E35+F35+G35+H35+I35+J35</f>
        <v>0</v>
      </c>
      <c r="D35" s="16"/>
      <c r="E35" s="16"/>
      <c r="F35" s="16"/>
      <c r="G35" s="16"/>
      <c r="H35" s="16"/>
      <c r="I35" s="16"/>
      <c r="J35" s="16"/>
      <c r="K35" s="89"/>
      <c r="L35" s="151"/>
      <c r="M35" s="152"/>
      <c r="N35" s="152"/>
      <c r="O35" s="152"/>
      <c r="P35" s="152"/>
      <c r="Q35" s="152"/>
      <c r="R35" s="152"/>
      <c r="S35" s="152"/>
      <c r="T35" s="152"/>
    </row>
    <row r="36" spans="1:20" ht="259.5" customHeight="1" thickBot="1">
      <c r="A36" s="141">
        <v>16</v>
      </c>
      <c r="B36" s="11" t="s">
        <v>47</v>
      </c>
      <c r="C36" s="19">
        <f>C37</f>
        <v>4765.400000000001</v>
      </c>
      <c r="D36" s="19">
        <f aca="true" t="shared" si="9" ref="D36:J36">D37</f>
        <v>564</v>
      </c>
      <c r="E36" s="19">
        <f t="shared" si="9"/>
        <v>747</v>
      </c>
      <c r="F36" s="19">
        <f t="shared" si="9"/>
        <v>639.2</v>
      </c>
      <c r="G36" s="19">
        <f t="shared" si="9"/>
        <v>703.8</v>
      </c>
      <c r="H36" s="19">
        <f t="shared" si="9"/>
        <v>703.8</v>
      </c>
      <c r="I36" s="19">
        <f t="shared" si="9"/>
        <v>703.8</v>
      </c>
      <c r="J36" s="19">
        <f t="shared" si="9"/>
        <v>703.8</v>
      </c>
      <c r="K36" s="89" t="s">
        <v>101</v>
      </c>
      <c r="L36" s="151"/>
      <c r="M36" s="152"/>
      <c r="N36" s="152"/>
      <c r="O36" s="152"/>
      <c r="P36" s="152"/>
      <c r="Q36" s="152"/>
      <c r="R36" s="152"/>
      <c r="S36" s="152"/>
      <c r="T36" s="152"/>
    </row>
    <row r="37" spans="1:22" ht="16.5" thickBot="1">
      <c r="A37" s="141">
        <v>17</v>
      </c>
      <c r="B37" s="11" t="s">
        <v>16</v>
      </c>
      <c r="C37" s="19">
        <f>D37+E37+F37+G37+H37+I37+J37</f>
        <v>4765.400000000001</v>
      </c>
      <c r="D37" s="16">
        <v>564</v>
      </c>
      <c r="E37" s="16">
        <f>584.4+V37</f>
        <v>747</v>
      </c>
      <c r="F37" s="16">
        <v>639.2</v>
      </c>
      <c r="G37" s="16">
        <v>703.8</v>
      </c>
      <c r="H37" s="16">
        <f aca="true" t="shared" si="10" ref="H37:J38">G37</f>
        <v>703.8</v>
      </c>
      <c r="I37" s="16">
        <f t="shared" si="10"/>
        <v>703.8</v>
      </c>
      <c r="J37" s="16">
        <f t="shared" si="10"/>
        <v>703.8</v>
      </c>
      <c r="K37" s="89"/>
      <c r="L37" s="151"/>
      <c r="M37" s="152"/>
      <c r="N37" s="152"/>
      <c r="O37" s="152"/>
      <c r="P37" s="152"/>
      <c r="Q37" s="152"/>
      <c r="R37" s="152"/>
      <c r="S37" s="152"/>
      <c r="T37" s="152"/>
      <c r="V37">
        <v>162.6</v>
      </c>
    </row>
    <row r="38" spans="1:20" ht="48" thickBot="1">
      <c r="A38" s="141">
        <v>18</v>
      </c>
      <c r="B38" s="11" t="s">
        <v>45</v>
      </c>
      <c r="C38" s="19">
        <f>D38+E38+F38+G38+H38+I38+J38</f>
        <v>4455.4</v>
      </c>
      <c r="D38" s="16">
        <v>546.2</v>
      </c>
      <c r="E38" s="16">
        <v>565.7</v>
      </c>
      <c r="F38" s="16">
        <v>618.7</v>
      </c>
      <c r="G38" s="16">
        <v>681.2</v>
      </c>
      <c r="H38" s="16">
        <f t="shared" si="10"/>
        <v>681.2</v>
      </c>
      <c r="I38" s="16">
        <f t="shared" si="10"/>
        <v>681.2</v>
      </c>
      <c r="J38" s="16">
        <f t="shared" si="10"/>
        <v>681.2</v>
      </c>
      <c r="K38" s="89"/>
      <c r="L38" s="151"/>
      <c r="M38" s="152"/>
      <c r="N38" s="152"/>
      <c r="O38" s="152"/>
      <c r="P38" s="152"/>
      <c r="Q38" s="152"/>
      <c r="R38" s="152"/>
      <c r="S38" s="152"/>
      <c r="T38" s="152"/>
    </row>
    <row r="39" spans="1:22" ht="174" thickBot="1">
      <c r="A39" s="141">
        <v>19</v>
      </c>
      <c r="B39" s="88" t="s">
        <v>48</v>
      </c>
      <c r="C39" s="19">
        <f>C40</f>
        <v>259324.39999999997</v>
      </c>
      <c r="D39" s="19">
        <f aca="true" t="shared" si="11" ref="D39:J39">D40</f>
        <v>27745.2</v>
      </c>
      <c r="E39" s="19">
        <f t="shared" si="11"/>
        <v>36057</v>
      </c>
      <c r="F39" s="19">
        <f t="shared" si="11"/>
        <v>37647</v>
      </c>
      <c r="G39" s="19">
        <f t="shared" si="11"/>
        <v>39468.8</v>
      </c>
      <c r="H39" s="19">
        <f t="shared" si="11"/>
        <v>39468.8</v>
      </c>
      <c r="I39" s="19">
        <f t="shared" si="11"/>
        <v>39468.8</v>
      </c>
      <c r="J39" s="19">
        <f t="shared" si="11"/>
        <v>39468.8</v>
      </c>
      <c r="K39" s="89" t="s">
        <v>101</v>
      </c>
      <c r="L39" s="117">
        <f>L40+L41</f>
        <v>230156</v>
      </c>
      <c r="U39">
        <v>230.2</v>
      </c>
      <c r="V39" s="119">
        <v>199.7</v>
      </c>
    </row>
    <row r="40" spans="1:23" ht="16.5" thickBot="1">
      <c r="A40" s="141">
        <v>20</v>
      </c>
      <c r="B40" s="11" t="s">
        <v>17</v>
      </c>
      <c r="C40" s="19">
        <f>D40+E40+F40+G40+H40+I40+J40</f>
        <v>259324.39999999997</v>
      </c>
      <c r="D40" s="16">
        <f>D41+2364.3+U40-0.1-89.2</f>
        <v>27745.2</v>
      </c>
      <c r="E40" s="16">
        <f>35910.4+V40+W40</f>
        <v>36057</v>
      </c>
      <c r="F40" s="16">
        <v>37647</v>
      </c>
      <c r="G40" s="16">
        <v>39468.8</v>
      </c>
      <c r="H40" s="16">
        <f aca="true" t="shared" si="12" ref="H40:J41">G40</f>
        <v>39468.8</v>
      </c>
      <c r="I40" s="16">
        <f t="shared" si="12"/>
        <v>39468.8</v>
      </c>
      <c r="J40" s="16">
        <f t="shared" si="12"/>
        <v>39468.8</v>
      </c>
      <c r="K40" s="89"/>
      <c r="L40" s="235">
        <f>32000</f>
        <v>32000</v>
      </c>
      <c r="M40" s="236"/>
      <c r="N40" s="236"/>
      <c r="O40" s="236"/>
      <c r="P40" s="236"/>
      <c r="Q40" s="236"/>
      <c r="R40" s="236"/>
      <c r="S40" s="236"/>
      <c r="T40" s="236"/>
      <c r="U40">
        <v>32</v>
      </c>
      <c r="V40">
        <v>199.7</v>
      </c>
      <c r="W40">
        <v>-53.1</v>
      </c>
    </row>
    <row r="41" spans="1:23" ht="48" thickBot="1">
      <c r="A41" s="141">
        <v>21</v>
      </c>
      <c r="B41" s="11" t="s">
        <v>39</v>
      </c>
      <c r="C41" s="19">
        <f>D41+E41+F41+G41+H41+I41+J41</f>
        <v>242695.5</v>
      </c>
      <c r="D41" s="16">
        <f>25146.4+U41+9.5+84.1</f>
        <v>25438.2</v>
      </c>
      <c r="E41" s="16">
        <f>33609.9+V41+W41</f>
        <v>33746.8</v>
      </c>
      <c r="F41" s="16">
        <v>35290.5</v>
      </c>
      <c r="G41" s="16">
        <v>37055</v>
      </c>
      <c r="H41" s="16">
        <f t="shared" si="12"/>
        <v>37055</v>
      </c>
      <c r="I41" s="16">
        <f t="shared" si="12"/>
        <v>37055</v>
      </c>
      <c r="J41" s="16">
        <f t="shared" si="12"/>
        <v>37055</v>
      </c>
      <c r="K41" s="89"/>
      <c r="L41" s="235">
        <f>24731+173425</f>
        <v>198156</v>
      </c>
      <c r="M41" s="236"/>
      <c r="N41" s="236"/>
      <c r="O41" s="236"/>
      <c r="P41" s="236"/>
      <c r="Q41" s="236"/>
      <c r="R41" s="236"/>
      <c r="S41" s="236"/>
      <c r="T41" s="236"/>
      <c r="U41">
        <v>198.2</v>
      </c>
      <c r="V41">
        <v>190</v>
      </c>
      <c r="W41">
        <v>-53.1</v>
      </c>
    </row>
    <row r="42" spans="1:20" ht="15.75">
      <c r="A42" s="140">
        <v>22</v>
      </c>
      <c r="B42" s="15" t="s">
        <v>30</v>
      </c>
      <c r="C42" s="177">
        <f>C44</f>
        <v>0</v>
      </c>
      <c r="D42" s="177">
        <f aca="true" t="shared" si="13" ref="D42:J42">D44</f>
        <v>0</v>
      </c>
      <c r="E42" s="177">
        <f t="shared" si="13"/>
        <v>0</v>
      </c>
      <c r="F42" s="177">
        <f t="shared" si="13"/>
        <v>0</v>
      </c>
      <c r="G42" s="177">
        <f t="shared" si="13"/>
        <v>0</v>
      </c>
      <c r="H42" s="177">
        <f t="shared" si="13"/>
        <v>0</v>
      </c>
      <c r="I42" s="177">
        <f t="shared" si="13"/>
        <v>0</v>
      </c>
      <c r="J42" s="177">
        <f t="shared" si="13"/>
        <v>0</v>
      </c>
      <c r="K42" s="179">
        <v>7.8</v>
      </c>
      <c r="L42" s="151"/>
      <c r="M42" s="152"/>
      <c r="N42" s="152"/>
      <c r="O42" s="152"/>
      <c r="P42" s="152"/>
      <c r="Q42" s="152"/>
      <c r="R42" s="152"/>
      <c r="S42" s="152"/>
      <c r="T42" s="152"/>
    </row>
    <row r="43" spans="1:20" ht="95.25" thickBot="1">
      <c r="A43" s="141">
        <v>23</v>
      </c>
      <c r="B43" s="11" t="s">
        <v>62</v>
      </c>
      <c r="C43" s="178"/>
      <c r="D43" s="178"/>
      <c r="E43" s="178"/>
      <c r="F43" s="178"/>
      <c r="G43" s="178"/>
      <c r="H43" s="178"/>
      <c r="I43" s="178"/>
      <c r="J43" s="178"/>
      <c r="K43" s="180"/>
      <c r="L43" s="151"/>
      <c r="M43" s="152"/>
      <c r="N43" s="152"/>
      <c r="O43" s="152"/>
      <c r="P43" s="152"/>
      <c r="Q43" s="152"/>
      <c r="R43" s="152"/>
      <c r="S43" s="152"/>
      <c r="T43" s="152"/>
    </row>
    <row r="44" spans="1:20" ht="16.5" thickBot="1">
      <c r="A44" s="141">
        <v>24</v>
      </c>
      <c r="B44" s="11" t="s">
        <v>17</v>
      </c>
      <c r="C44" s="19">
        <f>D44+E44+F44+G44+H44+I44+J44</f>
        <v>0</v>
      </c>
      <c r="D44" s="16"/>
      <c r="E44" s="16"/>
      <c r="F44" s="16"/>
      <c r="G44" s="16"/>
      <c r="H44" s="16"/>
      <c r="I44" s="16"/>
      <c r="J44" s="16"/>
      <c r="K44" s="89"/>
      <c r="L44" s="151"/>
      <c r="M44" s="152"/>
      <c r="N44" s="152"/>
      <c r="O44" s="152"/>
      <c r="P44" s="152"/>
      <c r="Q44" s="152"/>
      <c r="R44" s="152"/>
      <c r="S44" s="152"/>
      <c r="T44" s="152"/>
    </row>
    <row r="45" spans="1:20" ht="48" thickBot="1">
      <c r="A45" s="141">
        <v>25</v>
      </c>
      <c r="B45" s="11" t="s">
        <v>39</v>
      </c>
      <c r="C45" s="19">
        <f>D45+E45+F45+G45+H45+I45+J45</f>
        <v>0</v>
      </c>
      <c r="D45" s="16"/>
      <c r="E45" s="16"/>
      <c r="F45" s="16"/>
      <c r="G45" s="16"/>
      <c r="H45" s="16"/>
      <c r="I45" s="16"/>
      <c r="J45" s="16"/>
      <c r="K45" s="89"/>
      <c r="L45" s="151"/>
      <c r="M45" s="152"/>
      <c r="N45" s="152"/>
      <c r="O45" s="152"/>
      <c r="P45" s="152"/>
      <c r="Q45" s="152"/>
      <c r="R45" s="152"/>
      <c r="S45" s="152"/>
      <c r="T45" s="152"/>
    </row>
    <row r="46" spans="1:20" ht="15.75">
      <c r="A46" s="181">
        <v>26</v>
      </c>
      <c r="B46" s="15" t="s">
        <v>22</v>
      </c>
      <c r="C46" s="177">
        <f>C48+C50</f>
        <v>1625.3999999999999</v>
      </c>
      <c r="D46" s="177">
        <f aca="true" t="shared" si="14" ref="D46:J46">D48+D50</f>
        <v>1572.3</v>
      </c>
      <c r="E46" s="177">
        <f t="shared" si="14"/>
        <v>53.1</v>
      </c>
      <c r="F46" s="177">
        <f t="shared" si="14"/>
        <v>0</v>
      </c>
      <c r="G46" s="177">
        <f t="shared" si="14"/>
        <v>0</v>
      </c>
      <c r="H46" s="177">
        <f t="shared" si="14"/>
        <v>0</v>
      </c>
      <c r="I46" s="177">
        <f t="shared" si="14"/>
        <v>0</v>
      </c>
      <c r="J46" s="177">
        <f t="shared" si="14"/>
        <v>0</v>
      </c>
      <c r="K46" s="179" t="s">
        <v>102</v>
      </c>
      <c r="L46" s="247">
        <f>L51</f>
        <v>-324961.3600000001</v>
      </c>
      <c r="M46" s="238"/>
      <c r="N46" s="238"/>
      <c r="O46" s="238"/>
      <c r="P46" s="238"/>
      <c r="Q46" s="238"/>
      <c r="R46" s="238"/>
      <c r="S46" s="238"/>
      <c r="T46" s="238"/>
    </row>
    <row r="47" spans="1:21" ht="111.75" customHeight="1" thickBot="1">
      <c r="A47" s="182"/>
      <c r="B47" s="11" t="s">
        <v>69</v>
      </c>
      <c r="C47" s="178"/>
      <c r="D47" s="178"/>
      <c r="E47" s="178"/>
      <c r="F47" s="178"/>
      <c r="G47" s="178"/>
      <c r="H47" s="178"/>
      <c r="I47" s="178"/>
      <c r="J47" s="178"/>
      <c r="K47" s="180"/>
      <c r="L47" s="237"/>
      <c r="M47" s="238"/>
      <c r="N47" s="238"/>
      <c r="O47" s="238"/>
      <c r="P47" s="238"/>
      <c r="Q47" s="238"/>
      <c r="R47" s="238"/>
      <c r="S47" s="238"/>
      <c r="T47" s="238"/>
      <c r="U47">
        <v>-325</v>
      </c>
    </row>
    <row r="48" spans="1:20" ht="16.5" thickBot="1">
      <c r="A48" s="141">
        <v>27</v>
      </c>
      <c r="B48" s="11" t="s">
        <v>16</v>
      </c>
      <c r="C48" s="19">
        <f>D48+E48+F48+G48+H48+I48+J48</f>
        <v>0</v>
      </c>
      <c r="D48" s="16"/>
      <c r="E48" s="16"/>
      <c r="F48" s="16"/>
      <c r="G48" s="16"/>
      <c r="H48" s="16"/>
      <c r="I48" s="16"/>
      <c r="J48" s="16"/>
      <c r="K48" s="89"/>
      <c r="L48" s="151"/>
      <c r="M48" s="152"/>
      <c r="N48" s="152"/>
      <c r="O48" s="152"/>
      <c r="P48" s="152"/>
      <c r="Q48" s="152"/>
      <c r="R48" s="152"/>
      <c r="S48" s="152"/>
      <c r="T48" s="152"/>
    </row>
    <row r="49" spans="1:20" ht="48" thickBot="1">
      <c r="A49" s="141">
        <v>28</v>
      </c>
      <c r="B49" s="11" t="s">
        <v>39</v>
      </c>
      <c r="C49" s="19">
        <f>D49+E49+F49+G49+H49+I49+J49</f>
        <v>0</v>
      </c>
      <c r="D49" s="16"/>
      <c r="E49" s="16"/>
      <c r="F49" s="16"/>
      <c r="G49" s="16"/>
      <c r="H49" s="16"/>
      <c r="I49" s="16"/>
      <c r="J49" s="16"/>
      <c r="K49" s="89"/>
      <c r="L49" s="151"/>
      <c r="M49" s="152"/>
      <c r="N49" s="152"/>
      <c r="O49" s="152"/>
      <c r="P49" s="152"/>
      <c r="Q49" s="152"/>
      <c r="R49" s="152"/>
      <c r="S49" s="152"/>
      <c r="T49" s="152"/>
    </row>
    <row r="50" spans="1:23" ht="16.5" thickBot="1">
      <c r="A50" s="141">
        <v>29</v>
      </c>
      <c r="B50" s="11" t="s">
        <v>17</v>
      </c>
      <c r="C50" s="19">
        <f>D50+E50+F50+G50+H50+I50+J50</f>
        <v>1625.3999999999999</v>
      </c>
      <c r="D50" s="16">
        <f>D51</f>
        <v>1572.3</v>
      </c>
      <c r="E50" s="16">
        <f>W50</f>
        <v>53.1</v>
      </c>
      <c r="F50" s="16">
        <v>0</v>
      </c>
      <c r="G50" s="16">
        <v>0</v>
      </c>
      <c r="H50" s="16">
        <f>H51</f>
        <v>0</v>
      </c>
      <c r="I50" s="16">
        <f>I51</f>
        <v>0</v>
      </c>
      <c r="J50" s="16">
        <f>J51</f>
        <v>0</v>
      </c>
      <c r="K50" s="89"/>
      <c r="L50" s="235">
        <v>-324961.36</v>
      </c>
      <c r="M50" s="236"/>
      <c r="N50" s="236"/>
      <c r="O50" s="236"/>
      <c r="P50" s="236"/>
      <c r="Q50" s="236"/>
      <c r="R50" s="236"/>
      <c r="S50" s="236"/>
      <c r="T50" s="236"/>
      <c r="U50">
        <v>-325</v>
      </c>
      <c r="W50">
        <v>53.1</v>
      </c>
    </row>
    <row r="51" spans="1:23" ht="48" thickBot="1">
      <c r="A51" s="141">
        <v>30</v>
      </c>
      <c r="B51" s="11" t="s">
        <v>39</v>
      </c>
      <c r="C51" s="19">
        <f>D51+E51+F51+G51+H51+I51+J51</f>
        <v>1625.3999999999999</v>
      </c>
      <c r="D51" s="16">
        <f>2300+U51+53.6-456.3</f>
        <v>1572.3</v>
      </c>
      <c r="E51" s="16">
        <f>W51</f>
        <v>53.1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89"/>
      <c r="L51" s="245">
        <f>-2300000+1447638.64+527400</f>
        <v>-324961.3600000001</v>
      </c>
      <c r="M51" s="246"/>
      <c r="N51" s="246"/>
      <c r="O51" s="246"/>
      <c r="P51" s="246"/>
      <c r="Q51" s="246"/>
      <c r="R51" s="246"/>
      <c r="S51" s="246"/>
      <c r="T51" s="246"/>
      <c r="U51" s="118">
        <v>-325</v>
      </c>
      <c r="W51">
        <v>53.1</v>
      </c>
    </row>
    <row r="52" spans="1:20" ht="16.5" customHeight="1" hidden="1" thickBot="1">
      <c r="A52" s="181"/>
      <c r="B52" s="51" t="s">
        <v>44</v>
      </c>
      <c r="C52" s="153">
        <f>C54+C56</f>
        <v>0</v>
      </c>
      <c r="D52" s="153">
        <f aca="true" t="shared" si="15" ref="D52:J52">D54+D56</f>
        <v>0</v>
      </c>
      <c r="E52" s="153">
        <f t="shared" si="15"/>
        <v>0</v>
      </c>
      <c r="F52" s="153">
        <f t="shared" si="15"/>
        <v>0</v>
      </c>
      <c r="G52" s="153">
        <f t="shared" si="15"/>
        <v>0</v>
      </c>
      <c r="H52" s="153">
        <f t="shared" si="15"/>
        <v>0</v>
      </c>
      <c r="I52" s="153">
        <f t="shared" si="15"/>
        <v>0</v>
      </c>
      <c r="J52" s="153">
        <f t="shared" si="15"/>
        <v>0</v>
      </c>
      <c r="K52" s="89">
        <v>12.13</v>
      </c>
      <c r="L52" s="151"/>
      <c r="M52" s="152"/>
      <c r="N52" s="152"/>
      <c r="O52" s="152"/>
      <c r="P52" s="152"/>
      <c r="Q52" s="152"/>
      <c r="R52" s="152"/>
      <c r="S52" s="152"/>
      <c r="T52" s="152"/>
    </row>
    <row r="53" spans="1:20" ht="118.5" customHeight="1" hidden="1" thickBot="1">
      <c r="A53" s="182"/>
      <c r="B53" s="24" t="s">
        <v>63</v>
      </c>
      <c r="C53" s="154"/>
      <c r="D53" s="154"/>
      <c r="E53" s="154"/>
      <c r="F53" s="154"/>
      <c r="G53" s="154"/>
      <c r="H53" s="154"/>
      <c r="I53" s="154"/>
      <c r="J53" s="154"/>
      <c r="K53" s="89"/>
      <c r="L53" s="151"/>
      <c r="M53" s="152"/>
      <c r="N53" s="152"/>
      <c r="O53" s="152"/>
      <c r="P53" s="152"/>
      <c r="Q53" s="152"/>
      <c r="R53" s="152"/>
      <c r="S53" s="152"/>
      <c r="T53" s="152"/>
    </row>
    <row r="54" spans="1:20" ht="16.5" customHeight="1" hidden="1" thickBot="1">
      <c r="A54" s="141"/>
      <c r="B54" s="24" t="s">
        <v>16</v>
      </c>
      <c r="C54" s="49">
        <f>D54+E54+F54+G54+H54+I54+J54</f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89"/>
      <c r="L54" s="151"/>
      <c r="M54" s="152"/>
      <c r="N54" s="152"/>
      <c r="O54" s="152"/>
      <c r="P54" s="152"/>
      <c r="Q54" s="152"/>
      <c r="R54" s="152"/>
      <c r="S54" s="152"/>
      <c r="T54" s="152"/>
    </row>
    <row r="55" spans="1:20" ht="48" customHeight="1" hidden="1" thickBot="1">
      <c r="A55" s="141"/>
      <c r="B55" s="24" t="s">
        <v>39</v>
      </c>
      <c r="C55" s="49">
        <f>D55+E55+F55+G55+H55+I55+J55</f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89"/>
      <c r="L55" s="151"/>
      <c r="M55" s="152"/>
      <c r="N55" s="152"/>
      <c r="O55" s="152"/>
      <c r="P55" s="152"/>
      <c r="Q55" s="152"/>
      <c r="R55" s="152"/>
      <c r="S55" s="152"/>
      <c r="T55" s="152"/>
    </row>
    <row r="56" spans="1:20" ht="16.5" customHeight="1" hidden="1" thickBot="1">
      <c r="A56" s="141"/>
      <c r="B56" s="24" t="s">
        <v>17</v>
      </c>
      <c r="C56" s="49">
        <f>D56+E56+F56+G56+H56+I56+J56</f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89"/>
      <c r="L56" s="151"/>
      <c r="M56" s="152"/>
      <c r="N56" s="152"/>
      <c r="O56" s="152"/>
      <c r="P56" s="152"/>
      <c r="Q56" s="152"/>
      <c r="R56" s="152"/>
      <c r="S56" s="152"/>
      <c r="T56" s="152"/>
    </row>
    <row r="57" spans="1:20" ht="48" customHeight="1" hidden="1" thickBot="1">
      <c r="A57" s="141"/>
      <c r="B57" s="24" t="s">
        <v>39</v>
      </c>
      <c r="C57" s="49">
        <f>D57+E57+F57+G57+H57+I57+J57</f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50"/>
      <c r="L57" s="151"/>
      <c r="M57" s="152"/>
      <c r="N57" s="152"/>
      <c r="O57" s="152"/>
      <c r="P57" s="152"/>
      <c r="Q57" s="152"/>
      <c r="R57" s="152"/>
      <c r="S57" s="152"/>
      <c r="T57" s="152"/>
    </row>
    <row r="58" spans="1:20" ht="111" thickBot="1">
      <c r="A58" s="141">
        <v>31</v>
      </c>
      <c r="B58" s="88" t="s">
        <v>103</v>
      </c>
      <c r="C58" s="19">
        <f>C59+C61</f>
        <v>0</v>
      </c>
      <c r="D58" s="19">
        <f aca="true" t="shared" si="16" ref="D58:J58">D59+D61</f>
        <v>0</v>
      </c>
      <c r="E58" s="19">
        <f t="shared" si="16"/>
        <v>0</v>
      </c>
      <c r="F58" s="19">
        <f t="shared" si="16"/>
        <v>0</v>
      </c>
      <c r="G58" s="19">
        <f t="shared" si="16"/>
        <v>0</v>
      </c>
      <c r="H58" s="19">
        <f t="shared" si="16"/>
        <v>0</v>
      </c>
      <c r="I58" s="19">
        <f t="shared" si="16"/>
        <v>0</v>
      </c>
      <c r="J58" s="19">
        <f t="shared" si="16"/>
        <v>0</v>
      </c>
      <c r="K58" s="13">
        <v>12.13</v>
      </c>
      <c r="L58" s="151"/>
      <c r="M58" s="152"/>
      <c r="N58" s="152"/>
      <c r="O58" s="152"/>
      <c r="P58" s="152"/>
      <c r="Q58" s="152"/>
      <c r="R58" s="152"/>
      <c r="S58" s="152"/>
      <c r="T58" s="152"/>
    </row>
    <row r="59" spans="1:20" ht="16.5" thickBot="1">
      <c r="A59" s="141">
        <v>32</v>
      </c>
      <c r="B59" s="11" t="s">
        <v>16</v>
      </c>
      <c r="C59" s="19">
        <f>D59+E59+F59+G59+H59+I59+J59</f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3"/>
      <c r="L59" s="151"/>
      <c r="M59" s="152"/>
      <c r="N59" s="152"/>
      <c r="O59" s="152"/>
      <c r="P59" s="152"/>
      <c r="Q59" s="152"/>
      <c r="R59" s="152"/>
      <c r="S59" s="152"/>
      <c r="T59" s="152"/>
    </row>
    <row r="60" spans="1:20" ht="48" thickBot="1">
      <c r="A60" s="141">
        <v>33</v>
      </c>
      <c r="B60" s="11" t="s">
        <v>39</v>
      </c>
      <c r="C60" s="19">
        <f>D60+E60+F60+G60+H60+I60+J60</f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3"/>
      <c r="L60" s="151"/>
      <c r="M60" s="152"/>
      <c r="N60" s="152"/>
      <c r="O60" s="152"/>
      <c r="P60" s="152"/>
      <c r="Q60" s="152"/>
      <c r="R60" s="152"/>
      <c r="S60" s="152"/>
      <c r="T60" s="152"/>
    </row>
    <row r="61" spans="1:20" ht="16.5" thickBot="1">
      <c r="A61" s="141">
        <v>34</v>
      </c>
      <c r="B61" s="11" t="s">
        <v>17</v>
      </c>
      <c r="C61" s="19">
        <f>D61+E61+F61+G61+H61+I61+J61</f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3"/>
      <c r="L61" s="151"/>
      <c r="M61" s="152"/>
      <c r="N61" s="152"/>
      <c r="O61" s="152"/>
      <c r="P61" s="152"/>
      <c r="Q61" s="152"/>
      <c r="R61" s="152"/>
      <c r="S61" s="152"/>
      <c r="T61" s="152"/>
    </row>
    <row r="62" spans="1:20" ht="48" thickBot="1">
      <c r="A62" s="141">
        <v>35</v>
      </c>
      <c r="B62" s="11" t="s">
        <v>39</v>
      </c>
      <c r="C62" s="19">
        <f>D62+E62+F62+G62+H62+I62+J62</f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3"/>
      <c r="L62" s="151"/>
      <c r="M62" s="152"/>
      <c r="N62" s="152"/>
      <c r="O62" s="152"/>
      <c r="P62" s="152"/>
      <c r="Q62" s="152"/>
      <c r="R62" s="152"/>
      <c r="S62" s="152"/>
      <c r="T62" s="152"/>
    </row>
    <row r="63" spans="1:20" ht="31.5" customHeight="1" thickBot="1">
      <c r="A63" s="14">
        <v>36</v>
      </c>
      <c r="B63" s="159" t="s">
        <v>23</v>
      </c>
      <c r="C63" s="160"/>
      <c r="D63" s="160"/>
      <c r="E63" s="160"/>
      <c r="F63" s="160"/>
      <c r="G63" s="160"/>
      <c r="H63" s="160"/>
      <c r="I63" s="160"/>
      <c r="J63" s="160"/>
      <c r="K63" s="161"/>
      <c r="L63" s="151"/>
      <c r="M63" s="152"/>
      <c r="N63" s="152"/>
      <c r="O63" s="152"/>
      <c r="P63" s="152"/>
      <c r="Q63" s="152"/>
      <c r="R63" s="152"/>
      <c r="S63" s="152"/>
      <c r="T63" s="152"/>
    </row>
    <row r="64" spans="1:21" ht="48" thickBot="1">
      <c r="A64" s="141">
        <v>37</v>
      </c>
      <c r="B64" s="11" t="s">
        <v>21</v>
      </c>
      <c r="C64" s="22">
        <f>C67+C69</f>
        <v>1231884.5</v>
      </c>
      <c r="D64" s="22">
        <f>D67+D69+0.1</f>
        <v>166098.6</v>
      </c>
      <c r="E64" s="22">
        <f aca="true" t="shared" si="17" ref="E64:J64">E67+E69</f>
        <v>162773.5</v>
      </c>
      <c r="F64" s="22">
        <f t="shared" si="17"/>
        <v>173083.7</v>
      </c>
      <c r="G64" s="22">
        <f t="shared" si="17"/>
        <v>182482.2</v>
      </c>
      <c r="H64" s="22">
        <f t="shared" si="17"/>
        <v>182482.2</v>
      </c>
      <c r="I64" s="22">
        <f t="shared" si="17"/>
        <v>182482.2</v>
      </c>
      <c r="J64" s="22">
        <f t="shared" si="17"/>
        <v>182482.2</v>
      </c>
      <c r="K64" s="89"/>
      <c r="L64" s="151">
        <f>L74+L79+L82+L85+L93+L116+L122</f>
        <v>622205.3600000001</v>
      </c>
      <c r="M64" s="152"/>
      <c r="N64" s="152"/>
      <c r="O64" s="152"/>
      <c r="P64" s="152"/>
      <c r="Q64" s="152"/>
      <c r="R64" s="152"/>
      <c r="S64" s="152"/>
      <c r="T64" s="152"/>
      <c r="U64">
        <f>U74+U79+U82+U93+U123+U117</f>
        <v>622.2</v>
      </c>
    </row>
    <row r="65" spans="1:20" ht="16.5" customHeight="1" hidden="1" thickBot="1">
      <c r="A65" s="141"/>
      <c r="B65" s="11" t="s">
        <v>40</v>
      </c>
      <c r="C65" s="22"/>
      <c r="D65" s="23"/>
      <c r="E65" s="23"/>
      <c r="F65" s="23"/>
      <c r="G65" s="23"/>
      <c r="H65" s="23"/>
      <c r="I65" s="23"/>
      <c r="J65" s="23"/>
      <c r="K65" s="89"/>
      <c r="L65" s="151"/>
      <c r="M65" s="152"/>
      <c r="N65" s="152"/>
      <c r="O65" s="152"/>
      <c r="P65" s="152"/>
      <c r="Q65" s="152"/>
      <c r="R65" s="152"/>
      <c r="S65" s="152"/>
      <c r="T65" s="152"/>
    </row>
    <row r="66" spans="1:20" ht="48" customHeight="1" hidden="1" thickBot="1">
      <c r="A66" s="141"/>
      <c r="B66" s="11" t="s">
        <v>39</v>
      </c>
      <c r="C66" s="22"/>
      <c r="D66" s="23"/>
      <c r="E66" s="23"/>
      <c r="F66" s="23"/>
      <c r="G66" s="23"/>
      <c r="H66" s="23"/>
      <c r="I66" s="23"/>
      <c r="J66" s="23"/>
      <c r="K66" s="89"/>
      <c r="L66" s="151"/>
      <c r="M66" s="152"/>
      <c r="N66" s="152"/>
      <c r="O66" s="152"/>
      <c r="P66" s="152"/>
      <c r="Q66" s="152"/>
      <c r="R66" s="152"/>
      <c r="S66" s="152"/>
      <c r="T66" s="152"/>
    </row>
    <row r="67" spans="1:20" ht="16.5" thickBot="1">
      <c r="A67" s="141">
        <v>38</v>
      </c>
      <c r="B67" s="11" t="s">
        <v>16</v>
      </c>
      <c r="C67" s="22">
        <f>D67+E67+F67+G67+H67+I67+J67</f>
        <v>733608.8</v>
      </c>
      <c r="D67" s="23">
        <f aca="true" t="shared" si="18" ref="D67:J68">D75+D80+D86+D91+D112+D130+D141</f>
        <v>95863</v>
      </c>
      <c r="E67" s="23">
        <f t="shared" si="18"/>
        <v>94925.8</v>
      </c>
      <c r="F67" s="23">
        <f t="shared" si="18"/>
        <v>101864</v>
      </c>
      <c r="G67" s="23">
        <f t="shared" si="18"/>
        <v>110239</v>
      </c>
      <c r="H67" s="23">
        <f t="shared" si="18"/>
        <v>110239</v>
      </c>
      <c r="I67" s="23">
        <f t="shared" si="18"/>
        <v>110239</v>
      </c>
      <c r="J67" s="23">
        <f t="shared" si="18"/>
        <v>110239</v>
      </c>
      <c r="K67" s="89"/>
      <c r="L67" s="151"/>
      <c r="M67" s="152"/>
      <c r="N67" s="152"/>
      <c r="O67" s="152"/>
      <c r="P67" s="152"/>
      <c r="Q67" s="152"/>
      <c r="R67" s="152"/>
      <c r="S67" s="152"/>
      <c r="T67" s="152"/>
    </row>
    <row r="68" spans="1:20" ht="48" thickBot="1">
      <c r="A68" s="141">
        <v>39</v>
      </c>
      <c r="B68" s="11" t="s">
        <v>45</v>
      </c>
      <c r="C68" s="19">
        <f aca="true" t="shared" si="19" ref="C68:C73">D68+E68+F68+G68+H68+I68+J68</f>
        <v>304272.2</v>
      </c>
      <c r="D68" s="23">
        <f t="shared" si="18"/>
        <v>38460.90000000001</v>
      </c>
      <c r="E68" s="23">
        <f t="shared" si="18"/>
        <v>39414.00000000001</v>
      </c>
      <c r="F68" s="23">
        <f t="shared" si="18"/>
        <v>42502.9</v>
      </c>
      <c r="G68" s="23">
        <f t="shared" si="18"/>
        <v>45973.6</v>
      </c>
      <c r="H68" s="23">
        <f t="shared" si="18"/>
        <v>45973.6</v>
      </c>
      <c r="I68" s="23">
        <f t="shared" si="18"/>
        <v>45973.6</v>
      </c>
      <c r="J68" s="23">
        <f t="shared" si="18"/>
        <v>45973.6</v>
      </c>
      <c r="K68" s="89"/>
      <c r="L68" s="151"/>
      <c r="M68" s="152"/>
      <c r="N68" s="152"/>
      <c r="O68" s="152"/>
      <c r="P68" s="152"/>
      <c r="Q68" s="152"/>
      <c r="R68" s="152"/>
      <c r="S68" s="152"/>
      <c r="T68" s="152"/>
    </row>
    <row r="69" spans="1:20" ht="16.5" thickBot="1">
      <c r="A69" s="141">
        <v>40</v>
      </c>
      <c r="B69" s="11" t="s">
        <v>17</v>
      </c>
      <c r="C69" s="22">
        <f t="shared" si="19"/>
        <v>498275.70000000007</v>
      </c>
      <c r="D69" s="125">
        <f aca="true" t="shared" si="20" ref="D69:J69">D83+D89+D104+D108+D114+D132+D143</f>
        <v>70235.5</v>
      </c>
      <c r="E69" s="23">
        <f>E83+E89+E104+E108+E114+E132+E143</f>
        <v>67847.7</v>
      </c>
      <c r="F69" s="23">
        <f t="shared" si="20"/>
        <v>71219.70000000001</v>
      </c>
      <c r="G69" s="23">
        <f t="shared" si="20"/>
        <v>72243.20000000001</v>
      </c>
      <c r="H69" s="23">
        <f t="shared" si="20"/>
        <v>72243.20000000001</v>
      </c>
      <c r="I69" s="23">
        <f t="shared" si="20"/>
        <v>72243.20000000001</v>
      </c>
      <c r="J69" s="23">
        <f t="shared" si="20"/>
        <v>72243.20000000001</v>
      </c>
      <c r="K69" s="89"/>
      <c r="L69" s="151"/>
      <c r="M69" s="152"/>
      <c r="N69" s="152"/>
      <c r="O69" s="152"/>
      <c r="P69" s="152"/>
      <c r="Q69" s="152"/>
      <c r="R69" s="152"/>
      <c r="S69" s="152"/>
      <c r="T69" s="152"/>
    </row>
    <row r="70" spans="1:20" ht="16.5" customHeight="1" hidden="1" thickBot="1">
      <c r="A70" s="141"/>
      <c r="B70" s="11" t="s">
        <v>18</v>
      </c>
      <c r="C70" s="22">
        <f t="shared" si="19"/>
        <v>0</v>
      </c>
      <c r="D70" s="125"/>
      <c r="E70" s="23"/>
      <c r="F70" s="23"/>
      <c r="G70" s="23"/>
      <c r="H70" s="23"/>
      <c r="I70" s="23"/>
      <c r="J70" s="23"/>
      <c r="K70" s="89"/>
      <c r="L70" s="151"/>
      <c r="M70" s="152"/>
      <c r="N70" s="152"/>
      <c r="O70" s="152"/>
      <c r="P70" s="152"/>
      <c r="Q70" s="152"/>
      <c r="R70" s="152"/>
      <c r="S70" s="152"/>
      <c r="T70" s="152"/>
    </row>
    <row r="71" spans="1:20" ht="16.5" customHeight="1" hidden="1" thickBot="1">
      <c r="A71" s="141"/>
      <c r="B71" s="11" t="s">
        <v>24</v>
      </c>
      <c r="C71" s="22">
        <f t="shared" si="19"/>
        <v>0</v>
      </c>
      <c r="D71" s="125"/>
      <c r="E71" s="23"/>
      <c r="F71" s="23"/>
      <c r="G71" s="23"/>
      <c r="H71" s="23"/>
      <c r="I71" s="23"/>
      <c r="J71" s="23"/>
      <c r="K71" s="89"/>
      <c r="L71" s="151"/>
      <c r="M71" s="152"/>
      <c r="N71" s="152"/>
      <c r="O71" s="152"/>
      <c r="P71" s="152"/>
      <c r="Q71" s="152"/>
      <c r="R71" s="152"/>
      <c r="S71" s="152"/>
      <c r="T71" s="152"/>
    </row>
    <row r="72" spans="1:20" ht="48" customHeight="1" hidden="1" thickBot="1">
      <c r="A72" s="141"/>
      <c r="B72" s="11" t="s">
        <v>39</v>
      </c>
      <c r="C72" s="22">
        <f t="shared" si="19"/>
        <v>0</v>
      </c>
      <c r="D72" s="125"/>
      <c r="E72" s="23"/>
      <c r="F72" s="23"/>
      <c r="G72" s="23"/>
      <c r="H72" s="23"/>
      <c r="I72" s="23"/>
      <c r="J72" s="23"/>
      <c r="K72" s="89"/>
      <c r="L72" s="151"/>
      <c r="M72" s="152"/>
      <c r="N72" s="152"/>
      <c r="O72" s="152"/>
      <c r="P72" s="152"/>
      <c r="Q72" s="152"/>
      <c r="R72" s="152"/>
      <c r="S72" s="152"/>
      <c r="T72" s="152"/>
    </row>
    <row r="73" spans="1:20" ht="48" thickBot="1">
      <c r="A73" s="141">
        <v>41</v>
      </c>
      <c r="B73" s="11" t="s">
        <v>45</v>
      </c>
      <c r="C73" s="22">
        <f t="shared" si="19"/>
        <v>167942.6</v>
      </c>
      <c r="D73" s="125">
        <f aca="true" t="shared" si="21" ref="D73:J73">D84+D90+D105+D109+D115+E133+E144</f>
        <v>23828.5</v>
      </c>
      <c r="E73" s="23">
        <f t="shared" si="21"/>
        <v>21530.6</v>
      </c>
      <c r="F73" s="23">
        <f t="shared" si="21"/>
        <v>24179.5</v>
      </c>
      <c r="G73" s="23">
        <f t="shared" si="21"/>
        <v>24601</v>
      </c>
      <c r="H73" s="23">
        <f t="shared" si="21"/>
        <v>24601</v>
      </c>
      <c r="I73" s="23">
        <f t="shared" si="21"/>
        <v>24601</v>
      </c>
      <c r="J73" s="23">
        <f t="shared" si="21"/>
        <v>24601</v>
      </c>
      <c r="K73" s="89"/>
      <c r="L73" s="151"/>
      <c r="M73" s="152"/>
      <c r="N73" s="152"/>
      <c r="O73" s="152"/>
      <c r="P73" s="152"/>
      <c r="Q73" s="152"/>
      <c r="R73" s="152"/>
      <c r="S73" s="152"/>
      <c r="T73" s="152"/>
    </row>
    <row r="74" spans="1:20" ht="174" thickBot="1">
      <c r="A74" s="141">
        <v>42</v>
      </c>
      <c r="B74" s="11" t="s">
        <v>42</v>
      </c>
      <c r="C74" s="22">
        <f>C75</f>
        <v>682847.4999999999</v>
      </c>
      <c r="D74" s="22">
        <f aca="true" t="shared" si="22" ref="D74:J74">D75</f>
        <v>87216</v>
      </c>
      <c r="E74" s="22">
        <f t="shared" si="22"/>
        <v>88086</v>
      </c>
      <c r="F74" s="22">
        <f t="shared" si="22"/>
        <v>95177.1</v>
      </c>
      <c r="G74" s="22">
        <f t="shared" si="22"/>
        <v>103092.1</v>
      </c>
      <c r="H74" s="22">
        <f t="shared" si="22"/>
        <v>103092.1</v>
      </c>
      <c r="I74" s="22">
        <f t="shared" si="22"/>
        <v>103092.1</v>
      </c>
      <c r="J74" s="22">
        <f t="shared" si="22"/>
        <v>103092.1</v>
      </c>
      <c r="K74" s="89" t="s">
        <v>104</v>
      </c>
      <c r="L74" s="151">
        <f>L75+L76</f>
        <v>0</v>
      </c>
      <c r="M74" s="152"/>
      <c r="N74" s="152"/>
      <c r="O74" s="152"/>
      <c r="P74" s="152"/>
      <c r="Q74" s="152"/>
      <c r="R74" s="152"/>
      <c r="S74" s="152"/>
      <c r="T74" s="152"/>
    </row>
    <row r="75" spans="1:22" ht="16.5" thickBot="1">
      <c r="A75" s="141">
        <v>43</v>
      </c>
      <c r="B75" s="11" t="s">
        <v>16</v>
      </c>
      <c r="C75" s="22">
        <f>D75+E75+F75+G75+H75+I75+J75</f>
        <v>682847.4999999999</v>
      </c>
      <c r="D75" s="23">
        <f>D76+49818.4+1098.3+U75+836+714.7</f>
        <v>87216</v>
      </c>
      <c r="E75" s="23">
        <f>88154.6+V75</f>
        <v>88086</v>
      </c>
      <c r="F75" s="23">
        <v>95177.1</v>
      </c>
      <c r="G75" s="23">
        <v>103092.1</v>
      </c>
      <c r="H75" s="23">
        <f aca="true" t="shared" si="23" ref="H75:J76">G75</f>
        <v>103092.1</v>
      </c>
      <c r="I75" s="23">
        <f t="shared" si="23"/>
        <v>103092.1</v>
      </c>
      <c r="J75" s="23">
        <f t="shared" si="23"/>
        <v>103092.1</v>
      </c>
      <c r="K75" s="89"/>
      <c r="L75" s="235">
        <f>255504.89</f>
        <v>255504.89</v>
      </c>
      <c r="M75" s="236"/>
      <c r="N75" s="236"/>
      <c r="O75" s="236"/>
      <c r="P75" s="236"/>
      <c r="Q75" s="236"/>
      <c r="R75" s="236"/>
      <c r="S75" s="236"/>
      <c r="T75" s="236"/>
      <c r="U75">
        <v>255.5</v>
      </c>
      <c r="V75">
        <v>-68.6</v>
      </c>
    </row>
    <row r="76" spans="1:22" ht="48" thickBot="1">
      <c r="A76" s="141">
        <v>44</v>
      </c>
      <c r="B76" s="11" t="s">
        <v>45</v>
      </c>
      <c r="C76" s="22">
        <f>D76+E76+F76+G76+H76+I76+J76</f>
        <v>276568.1</v>
      </c>
      <c r="D76" s="23">
        <f>37052.3+U76-2303.7</f>
        <v>34493.100000000006</v>
      </c>
      <c r="E76" s="23">
        <f>35817.8+V76</f>
        <v>35749.200000000004</v>
      </c>
      <c r="F76" s="23">
        <v>38726.6</v>
      </c>
      <c r="G76" s="23">
        <v>41899.8</v>
      </c>
      <c r="H76" s="23">
        <f t="shared" si="23"/>
        <v>41899.8</v>
      </c>
      <c r="I76" s="23">
        <f t="shared" si="23"/>
        <v>41899.8</v>
      </c>
      <c r="J76" s="23">
        <f t="shared" si="23"/>
        <v>41899.8</v>
      </c>
      <c r="K76" s="89"/>
      <c r="L76" s="235">
        <f>-255504.89</f>
        <v>-255504.89</v>
      </c>
      <c r="M76" s="236"/>
      <c r="N76" s="236"/>
      <c r="O76" s="236"/>
      <c r="P76" s="236"/>
      <c r="Q76" s="236"/>
      <c r="R76" s="236"/>
      <c r="S76" s="236"/>
      <c r="T76" s="236"/>
      <c r="U76">
        <v>-255.5</v>
      </c>
      <c r="V76">
        <v>-68.6</v>
      </c>
    </row>
    <row r="77" spans="1:20" ht="16.5" customHeight="1" hidden="1" thickBot="1">
      <c r="A77" s="141"/>
      <c r="B77" s="11" t="s">
        <v>40</v>
      </c>
      <c r="C77" s="19"/>
      <c r="D77" s="16"/>
      <c r="E77" s="16"/>
      <c r="F77" s="16"/>
      <c r="G77" s="16"/>
      <c r="H77" s="16"/>
      <c r="I77" s="16"/>
      <c r="J77" s="16"/>
      <c r="K77" s="89"/>
      <c r="L77" s="151"/>
      <c r="M77" s="183"/>
      <c r="N77" s="183"/>
      <c r="O77" s="183"/>
      <c r="P77" s="183"/>
      <c r="Q77" s="183"/>
      <c r="R77" s="183"/>
      <c r="S77" s="183"/>
      <c r="T77" s="183"/>
    </row>
    <row r="78" spans="1:20" ht="48" customHeight="1" hidden="1" thickBot="1">
      <c r="A78" s="141"/>
      <c r="B78" s="11" t="s">
        <v>39</v>
      </c>
      <c r="C78" s="19"/>
      <c r="D78" s="16"/>
      <c r="E78" s="16"/>
      <c r="F78" s="16"/>
      <c r="G78" s="16"/>
      <c r="H78" s="16"/>
      <c r="I78" s="16"/>
      <c r="J78" s="16"/>
      <c r="K78" s="89"/>
      <c r="L78" s="151"/>
      <c r="M78" s="152"/>
      <c r="N78" s="152"/>
      <c r="O78" s="152"/>
      <c r="P78" s="152"/>
      <c r="Q78" s="152"/>
      <c r="R78" s="152"/>
      <c r="S78" s="152"/>
      <c r="T78" s="152"/>
    </row>
    <row r="79" spans="1:20" ht="201.75" customHeight="1" thickBot="1">
      <c r="A79" s="141">
        <v>45</v>
      </c>
      <c r="B79" s="88" t="s">
        <v>43</v>
      </c>
      <c r="C79" s="19">
        <f>C80</f>
        <v>14184.499999999998</v>
      </c>
      <c r="D79" s="19">
        <f aca="true" t="shared" si="24" ref="D79:J79">D80</f>
        <v>1810.0000000000002</v>
      </c>
      <c r="E79" s="19">
        <f t="shared" si="24"/>
        <v>1903</v>
      </c>
      <c r="F79" s="19">
        <f t="shared" si="24"/>
        <v>1891.9</v>
      </c>
      <c r="G79" s="19">
        <f t="shared" si="24"/>
        <v>2144.9</v>
      </c>
      <c r="H79" s="19">
        <f t="shared" si="24"/>
        <v>2144.9</v>
      </c>
      <c r="I79" s="19">
        <f t="shared" si="24"/>
        <v>2144.9</v>
      </c>
      <c r="J79" s="19">
        <f t="shared" si="24"/>
        <v>2144.9</v>
      </c>
      <c r="K79" s="89" t="s">
        <v>105</v>
      </c>
      <c r="L79" s="151">
        <f>L80+L81</f>
        <v>0</v>
      </c>
      <c r="M79" s="152"/>
      <c r="N79" s="152"/>
      <c r="O79" s="152"/>
      <c r="P79" s="152"/>
      <c r="Q79" s="152"/>
      <c r="R79" s="152"/>
      <c r="S79" s="152"/>
      <c r="T79" s="152"/>
    </row>
    <row r="80" spans="1:22" ht="16.5" thickBot="1">
      <c r="A80" s="141">
        <v>46</v>
      </c>
      <c r="B80" s="11" t="s">
        <v>16</v>
      </c>
      <c r="C80" s="19">
        <f>D80+E80+F80+G80+H80+I80+J80</f>
        <v>14184.499999999998</v>
      </c>
      <c r="D80" s="16">
        <f>D81+154.86+631.9+158.16+U80-158.2+40.18</f>
        <v>1810.0000000000002</v>
      </c>
      <c r="E80" s="16">
        <f>1834.4+V80</f>
        <v>1903</v>
      </c>
      <c r="F80" s="16">
        <v>1891.9</v>
      </c>
      <c r="G80" s="16">
        <v>2144.9</v>
      </c>
      <c r="H80" s="16">
        <f aca="true" t="shared" si="25" ref="H80:J81">G80</f>
        <v>2144.9</v>
      </c>
      <c r="I80" s="16">
        <f t="shared" si="25"/>
        <v>2144.9</v>
      </c>
      <c r="J80" s="16">
        <f t="shared" si="25"/>
        <v>2144.9</v>
      </c>
      <c r="K80" s="89"/>
      <c r="L80" s="235">
        <v>10066.98</v>
      </c>
      <c r="M80" s="236"/>
      <c r="N80" s="236"/>
      <c r="O80" s="236"/>
      <c r="P80" s="236"/>
      <c r="Q80" s="236"/>
      <c r="R80" s="236"/>
      <c r="S80" s="236"/>
      <c r="T80" s="236"/>
      <c r="U80">
        <v>10.1</v>
      </c>
      <c r="V80">
        <v>68.6</v>
      </c>
    </row>
    <row r="81" spans="1:21" ht="48" thickBot="1">
      <c r="A81" s="141">
        <v>47</v>
      </c>
      <c r="B81" s="11" t="s">
        <v>45</v>
      </c>
      <c r="C81" s="19">
        <f>D81+E81+F81+G81+H81+I81+J81</f>
        <v>7606.9</v>
      </c>
      <c r="D81" s="16">
        <f>865.08+U81+158.2-40.18</f>
        <v>973.0000000000001</v>
      </c>
      <c r="E81" s="16">
        <v>994.8</v>
      </c>
      <c r="F81" s="16">
        <v>986.3</v>
      </c>
      <c r="G81" s="16">
        <v>1163.2</v>
      </c>
      <c r="H81" s="16">
        <f t="shared" si="25"/>
        <v>1163.2</v>
      </c>
      <c r="I81" s="16">
        <f t="shared" si="25"/>
        <v>1163.2</v>
      </c>
      <c r="J81" s="16">
        <f t="shared" si="25"/>
        <v>1163.2</v>
      </c>
      <c r="K81" s="89"/>
      <c r="L81" s="235">
        <f>-10066.98</f>
        <v>-10066.98</v>
      </c>
      <c r="M81" s="236"/>
      <c r="N81" s="236"/>
      <c r="O81" s="236"/>
      <c r="P81" s="236"/>
      <c r="Q81" s="236"/>
      <c r="R81" s="236"/>
      <c r="S81" s="236"/>
      <c r="T81" s="236"/>
      <c r="U81">
        <v>-10.1</v>
      </c>
    </row>
    <row r="82" spans="1:21" ht="159.75" customHeight="1" thickBot="1">
      <c r="A82" s="141">
        <v>48</v>
      </c>
      <c r="B82" s="66" t="s">
        <v>70</v>
      </c>
      <c r="C82" s="19">
        <f aca="true" t="shared" si="26" ref="C82:J82">C83</f>
        <v>475780.6</v>
      </c>
      <c r="D82" s="19">
        <f t="shared" si="26"/>
        <v>64073.7</v>
      </c>
      <c r="E82" s="19">
        <f t="shared" si="26"/>
        <v>63608.1</v>
      </c>
      <c r="F82" s="19">
        <f t="shared" si="26"/>
        <v>67516.8</v>
      </c>
      <c r="G82" s="19">
        <f t="shared" si="26"/>
        <v>70145.5</v>
      </c>
      <c r="H82" s="19">
        <f t="shared" si="26"/>
        <v>70145.5</v>
      </c>
      <c r="I82" s="19">
        <f t="shared" si="26"/>
        <v>70145.5</v>
      </c>
      <c r="J82" s="19">
        <f t="shared" si="26"/>
        <v>70145.5</v>
      </c>
      <c r="K82" s="89" t="s">
        <v>105</v>
      </c>
      <c r="L82" s="237">
        <f>L83+L84</f>
        <v>359695.36000000004</v>
      </c>
      <c r="M82" s="238"/>
      <c r="N82" s="238"/>
      <c r="O82" s="238"/>
      <c r="P82" s="238"/>
      <c r="Q82" s="238"/>
      <c r="R82" s="238"/>
      <c r="S82" s="238"/>
      <c r="T82" s="238"/>
      <c r="U82" s="119">
        <f>U83+U84</f>
        <v>359.7</v>
      </c>
    </row>
    <row r="83" spans="1:22" ht="16.5" thickBot="1">
      <c r="A83" s="141">
        <v>49</v>
      </c>
      <c r="B83" s="11" t="s">
        <v>17</v>
      </c>
      <c r="C83" s="19">
        <f>D83+E83+F83+G83+H83+I83+J83</f>
        <v>475780.6</v>
      </c>
      <c r="D83" s="16">
        <f>D84+41984-200+828.5+U83-313.1+56.7</f>
        <v>64073.7</v>
      </c>
      <c r="E83" s="16">
        <f>62711.4+V83</f>
        <v>63608.1</v>
      </c>
      <c r="F83" s="16">
        <v>67516.8</v>
      </c>
      <c r="G83" s="16">
        <v>70145.5</v>
      </c>
      <c r="H83" s="16">
        <f aca="true" t="shared" si="27" ref="H83:J84">G83</f>
        <v>70145.5</v>
      </c>
      <c r="I83" s="16">
        <f t="shared" si="27"/>
        <v>70145.5</v>
      </c>
      <c r="J83" s="16">
        <f t="shared" si="27"/>
        <v>70145.5</v>
      </c>
      <c r="K83" s="89"/>
      <c r="L83" s="235">
        <f>480960-275073.9+218271.6+115249.3+196480.66+20017-280960</f>
        <v>474944.66000000003</v>
      </c>
      <c r="M83" s="236"/>
      <c r="N83" s="236"/>
      <c r="O83" s="236"/>
      <c r="P83" s="236"/>
      <c r="Q83" s="236"/>
      <c r="R83" s="236"/>
      <c r="S83" s="236"/>
      <c r="T83" s="236"/>
      <c r="U83">
        <v>474.9</v>
      </c>
      <c r="V83">
        <v>896.7</v>
      </c>
    </row>
    <row r="84" spans="1:22" ht="48" thickBot="1">
      <c r="A84" s="141">
        <v>50</v>
      </c>
      <c r="B84" s="11" t="s">
        <v>39</v>
      </c>
      <c r="C84" s="19">
        <f>D84+E84+F84+G84+H84+I84+J84</f>
        <v>158111.7</v>
      </c>
      <c r="D84" s="16">
        <f>21927+U84-569.1</f>
        <v>21242.7</v>
      </c>
      <c r="E84" s="16">
        <f>21178.2+V84</f>
        <v>21235.8</v>
      </c>
      <c r="F84" s="16">
        <v>22237.2</v>
      </c>
      <c r="G84" s="16">
        <v>23349</v>
      </c>
      <c r="H84" s="16">
        <f t="shared" si="27"/>
        <v>23349</v>
      </c>
      <c r="I84" s="16">
        <f t="shared" si="27"/>
        <v>23349</v>
      </c>
      <c r="J84" s="16">
        <f t="shared" si="27"/>
        <v>23349</v>
      </c>
      <c r="K84" s="89"/>
      <c r="L84" s="235">
        <f>-115249.3</f>
        <v>-115249.3</v>
      </c>
      <c r="M84" s="236"/>
      <c r="N84" s="236"/>
      <c r="O84" s="236"/>
      <c r="P84" s="236"/>
      <c r="Q84" s="236"/>
      <c r="R84" s="236"/>
      <c r="S84" s="236"/>
      <c r="T84" s="236"/>
      <c r="U84">
        <v>-115.2</v>
      </c>
      <c r="V84">
        <v>57.6</v>
      </c>
    </row>
    <row r="85" spans="1:20" ht="122.25" customHeight="1" thickBot="1">
      <c r="A85" s="141">
        <v>51</v>
      </c>
      <c r="B85" s="27" t="s">
        <v>49</v>
      </c>
      <c r="C85" s="19">
        <f>C86</f>
        <v>34227</v>
      </c>
      <c r="D85" s="57">
        <f aca="true" t="shared" si="28" ref="D85:J85">D86</f>
        <v>4835</v>
      </c>
      <c r="E85" s="19">
        <f t="shared" si="28"/>
        <v>4589</v>
      </c>
      <c r="F85" s="19">
        <f t="shared" si="28"/>
        <v>4795</v>
      </c>
      <c r="G85" s="19">
        <f t="shared" si="28"/>
        <v>5002</v>
      </c>
      <c r="H85" s="19">
        <f t="shared" si="28"/>
        <v>5002</v>
      </c>
      <c r="I85" s="19">
        <f t="shared" si="28"/>
        <v>5002</v>
      </c>
      <c r="J85" s="19">
        <f t="shared" si="28"/>
        <v>5002</v>
      </c>
      <c r="K85" s="89">
        <v>25.26</v>
      </c>
      <c r="L85" s="151"/>
      <c r="M85" s="152"/>
      <c r="N85" s="152"/>
      <c r="O85" s="152"/>
      <c r="P85" s="152"/>
      <c r="Q85" s="152"/>
      <c r="R85" s="152"/>
      <c r="S85" s="152"/>
      <c r="T85" s="152"/>
    </row>
    <row r="86" spans="1:20" ht="16.5" thickBot="1">
      <c r="A86" s="141">
        <v>52</v>
      </c>
      <c r="B86" s="11" t="s">
        <v>16</v>
      </c>
      <c r="C86" s="19">
        <f>D86+E86+F86+G86+H86+I86+J86</f>
        <v>34227</v>
      </c>
      <c r="D86" s="16">
        <f>4749+165-113+34</f>
        <v>4835</v>
      </c>
      <c r="E86" s="16">
        <v>4589</v>
      </c>
      <c r="F86" s="16">
        <v>4795</v>
      </c>
      <c r="G86" s="16">
        <v>5002</v>
      </c>
      <c r="H86" s="16">
        <f aca="true" t="shared" si="29" ref="H86:J87">G86</f>
        <v>5002</v>
      </c>
      <c r="I86" s="16">
        <f t="shared" si="29"/>
        <v>5002</v>
      </c>
      <c r="J86" s="16">
        <f t="shared" si="29"/>
        <v>5002</v>
      </c>
      <c r="K86" s="89"/>
      <c r="L86" s="151"/>
      <c r="M86" s="152"/>
      <c r="N86" s="152"/>
      <c r="O86" s="152"/>
      <c r="P86" s="152"/>
      <c r="Q86" s="152"/>
      <c r="R86" s="152"/>
      <c r="S86" s="152"/>
      <c r="T86" s="152"/>
    </row>
    <row r="87" spans="1:20" ht="48" thickBot="1">
      <c r="A87" s="141">
        <v>53</v>
      </c>
      <c r="B87" s="11" t="s">
        <v>45</v>
      </c>
      <c r="C87" s="19">
        <f>D87+E87+F87+G87+H87+I87+J87</f>
        <v>19791.699999999997</v>
      </c>
      <c r="D87" s="16">
        <f>2796.3-107</f>
        <v>2689.3</v>
      </c>
      <c r="E87" s="16">
        <v>2670</v>
      </c>
      <c r="F87" s="16">
        <v>2790</v>
      </c>
      <c r="G87" s="16">
        <v>2910.6</v>
      </c>
      <c r="H87" s="16">
        <f t="shared" si="29"/>
        <v>2910.6</v>
      </c>
      <c r="I87" s="16">
        <f t="shared" si="29"/>
        <v>2910.6</v>
      </c>
      <c r="J87" s="16">
        <f t="shared" si="29"/>
        <v>2910.6</v>
      </c>
      <c r="K87" s="89"/>
      <c r="L87" s="151"/>
      <c r="M87" s="152"/>
      <c r="N87" s="152"/>
      <c r="O87" s="152"/>
      <c r="P87" s="152"/>
      <c r="Q87" s="152"/>
      <c r="R87" s="152"/>
      <c r="S87" s="152"/>
      <c r="T87" s="152"/>
    </row>
    <row r="88" spans="1:20" ht="236.25" customHeight="1" thickBot="1">
      <c r="A88" s="141">
        <v>54</v>
      </c>
      <c r="B88" s="11" t="s">
        <v>64</v>
      </c>
      <c r="C88" s="19">
        <f>C89+C91</f>
        <v>9651.300000000001</v>
      </c>
      <c r="D88" s="19">
        <f aca="true" t="shared" si="30" ref="D88:J88">D89+D91</f>
        <v>2233.7</v>
      </c>
      <c r="E88" s="19">
        <f t="shared" si="30"/>
        <v>1647.6</v>
      </c>
      <c r="F88" s="19">
        <f t="shared" si="30"/>
        <v>1717.6</v>
      </c>
      <c r="G88" s="19">
        <f t="shared" si="30"/>
        <v>1013.1</v>
      </c>
      <c r="H88" s="19">
        <f t="shared" si="30"/>
        <v>1013.1</v>
      </c>
      <c r="I88" s="19">
        <f t="shared" si="30"/>
        <v>1013.1</v>
      </c>
      <c r="J88" s="19">
        <f t="shared" si="30"/>
        <v>1013.1</v>
      </c>
      <c r="K88" s="89">
        <v>16.21</v>
      </c>
      <c r="L88" s="151"/>
      <c r="M88" s="152"/>
      <c r="N88" s="152"/>
      <c r="O88" s="152"/>
      <c r="P88" s="152"/>
      <c r="Q88" s="152"/>
      <c r="R88" s="152"/>
      <c r="S88" s="152"/>
      <c r="T88" s="152"/>
    </row>
    <row r="89" spans="1:20" ht="16.5" thickBot="1">
      <c r="A89" s="141">
        <v>55</v>
      </c>
      <c r="B89" s="11" t="s">
        <v>25</v>
      </c>
      <c r="C89" s="19">
        <f>D89+E89+F89+G89+H89+I89+J89</f>
        <v>8901.300000000001</v>
      </c>
      <c r="D89" s="16">
        <f>D94+D99</f>
        <v>1483.6999999999998</v>
      </c>
      <c r="E89" s="16">
        <f aca="true" t="shared" si="31" ref="E89:J90">E99+E94</f>
        <v>1647.6</v>
      </c>
      <c r="F89" s="16">
        <f t="shared" si="31"/>
        <v>1717.6</v>
      </c>
      <c r="G89" s="16">
        <f t="shared" si="31"/>
        <v>1013.1</v>
      </c>
      <c r="H89" s="16">
        <f t="shared" si="31"/>
        <v>1013.1</v>
      </c>
      <c r="I89" s="16">
        <f t="shared" si="31"/>
        <v>1013.1</v>
      </c>
      <c r="J89" s="16">
        <f t="shared" si="31"/>
        <v>1013.1</v>
      </c>
      <c r="K89" s="89"/>
      <c r="L89" s="151"/>
      <c r="M89" s="152"/>
      <c r="N89" s="152"/>
      <c r="O89" s="152"/>
      <c r="P89" s="152"/>
      <c r="Q89" s="152"/>
      <c r="R89" s="152"/>
      <c r="S89" s="152"/>
      <c r="T89" s="152"/>
    </row>
    <row r="90" spans="1:20" ht="48" thickBot="1">
      <c r="A90" s="141">
        <v>56</v>
      </c>
      <c r="B90" s="11" t="s">
        <v>45</v>
      </c>
      <c r="C90" s="19">
        <f>D90+E90+F90+G90+H90+I90+J90</f>
        <v>2953.7</v>
      </c>
      <c r="D90" s="16">
        <f>D95+D100</f>
        <v>299.4</v>
      </c>
      <c r="E90" s="16">
        <f t="shared" si="31"/>
        <v>294.8</v>
      </c>
      <c r="F90" s="16">
        <f t="shared" si="31"/>
        <v>1059.5</v>
      </c>
      <c r="G90" s="16">
        <f t="shared" si="31"/>
        <v>325</v>
      </c>
      <c r="H90" s="16">
        <f t="shared" si="31"/>
        <v>325</v>
      </c>
      <c r="I90" s="16">
        <f t="shared" si="31"/>
        <v>325</v>
      </c>
      <c r="J90" s="16">
        <f t="shared" si="31"/>
        <v>325</v>
      </c>
      <c r="K90" s="89"/>
      <c r="L90" s="151"/>
      <c r="M90" s="152"/>
      <c r="N90" s="152"/>
      <c r="O90" s="152"/>
      <c r="P90" s="152"/>
      <c r="Q90" s="152"/>
      <c r="R90" s="152"/>
      <c r="S90" s="152"/>
      <c r="T90" s="152"/>
    </row>
    <row r="91" spans="1:20" ht="16.5" thickBot="1">
      <c r="A91" s="141">
        <v>57</v>
      </c>
      <c r="B91" s="11" t="s">
        <v>41</v>
      </c>
      <c r="C91" s="19">
        <f>D91+E91+F91+G91+H91+I91+J91</f>
        <v>750</v>
      </c>
      <c r="D91" s="52">
        <v>750</v>
      </c>
      <c r="E91" s="19">
        <f aca="true" t="shared" si="32" ref="E91:J92">F91+G91+H91+I91+J91+K91+L91</f>
        <v>0</v>
      </c>
      <c r="F91" s="19">
        <f t="shared" si="32"/>
        <v>0</v>
      </c>
      <c r="G91" s="19">
        <f t="shared" si="32"/>
        <v>0</v>
      </c>
      <c r="H91" s="19">
        <f t="shared" si="32"/>
        <v>0</v>
      </c>
      <c r="I91" s="19">
        <f t="shared" si="32"/>
        <v>0</v>
      </c>
      <c r="J91" s="19">
        <f t="shared" si="32"/>
        <v>0</v>
      </c>
      <c r="K91" s="89"/>
      <c r="L91" s="151"/>
      <c r="M91" s="152"/>
      <c r="N91" s="152"/>
      <c r="O91" s="152"/>
      <c r="P91" s="152"/>
      <c r="Q91" s="152"/>
      <c r="R91" s="152"/>
      <c r="S91" s="152"/>
      <c r="T91" s="152"/>
    </row>
    <row r="92" spans="1:20" ht="48" thickBot="1">
      <c r="A92" s="141">
        <v>58</v>
      </c>
      <c r="B92" s="11" t="s">
        <v>45</v>
      </c>
      <c r="C92" s="19">
        <f>D92+E92+F92+G92+H92+I92+J92</f>
        <v>0</v>
      </c>
      <c r="D92" s="19">
        <f>E92+F92+G92+H92+I92+J92+K92</f>
        <v>0</v>
      </c>
      <c r="E92" s="19">
        <f t="shared" si="32"/>
        <v>0</v>
      </c>
      <c r="F92" s="19">
        <f t="shared" si="32"/>
        <v>0</v>
      </c>
      <c r="G92" s="19">
        <f t="shared" si="32"/>
        <v>0</v>
      </c>
      <c r="H92" s="19">
        <f t="shared" si="32"/>
        <v>0</v>
      </c>
      <c r="I92" s="19">
        <f t="shared" si="32"/>
        <v>0</v>
      </c>
      <c r="J92" s="19">
        <f t="shared" si="32"/>
        <v>0</v>
      </c>
      <c r="K92" s="89"/>
      <c r="L92" s="151"/>
      <c r="M92" s="152"/>
      <c r="N92" s="152"/>
      <c r="O92" s="152"/>
      <c r="P92" s="152"/>
      <c r="Q92" s="152"/>
      <c r="R92" s="152"/>
      <c r="S92" s="152"/>
      <c r="T92" s="152"/>
    </row>
    <row r="93" spans="1:21" s="121" customFormat="1" ht="111" customHeight="1" thickBot="1">
      <c r="A93" s="150">
        <v>59</v>
      </c>
      <c r="B93" s="66" t="s">
        <v>87</v>
      </c>
      <c r="C93" s="57">
        <f>C94+C96</f>
        <v>6742.800000000001</v>
      </c>
      <c r="D93" s="57">
        <f aca="true" t="shared" si="33" ref="D93:J93">D94+D96</f>
        <v>753.1999999999999</v>
      </c>
      <c r="E93" s="57">
        <f t="shared" si="33"/>
        <v>969.6</v>
      </c>
      <c r="F93" s="57">
        <f t="shared" si="33"/>
        <v>967.6</v>
      </c>
      <c r="G93" s="57">
        <f t="shared" si="33"/>
        <v>1013.1</v>
      </c>
      <c r="H93" s="57">
        <f t="shared" si="33"/>
        <v>1013.1</v>
      </c>
      <c r="I93" s="57">
        <f t="shared" si="33"/>
        <v>1013.1</v>
      </c>
      <c r="J93" s="57">
        <f t="shared" si="33"/>
        <v>1013.1</v>
      </c>
      <c r="K93" s="120">
        <v>16.21</v>
      </c>
      <c r="L93" s="243">
        <f>L94</f>
        <v>-20017</v>
      </c>
      <c r="M93" s="244"/>
      <c r="N93" s="244"/>
      <c r="O93" s="244"/>
      <c r="P93" s="244"/>
      <c r="Q93" s="244"/>
      <c r="R93" s="244"/>
      <c r="S93" s="244"/>
      <c r="T93" s="244"/>
      <c r="U93" s="121">
        <v>-20</v>
      </c>
    </row>
    <row r="94" spans="1:21" s="121" customFormat="1" ht="16.5" thickBot="1">
      <c r="A94" s="150">
        <v>60</v>
      </c>
      <c r="B94" s="27" t="s">
        <v>25</v>
      </c>
      <c r="C94" s="57">
        <f>D94+E94+F94+G94+H94+I94+J94</f>
        <v>6742.800000000001</v>
      </c>
      <c r="D94" s="52">
        <f>730.4+U94-40+82.9-0.1</f>
        <v>753.1999999999999</v>
      </c>
      <c r="E94" s="52">
        <v>969.6</v>
      </c>
      <c r="F94" s="52">
        <v>967.6</v>
      </c>
      <c r="G94" s="52">
        <v>1013.1</v>
      </c>
      <c r="H94" s="52">
        <f aca="true" t="shared" si="34" ref="H94:J95">G94</f>
        <v>1013.1</v>
      </c>
      <c r="I94" s="52">
        <f t="shared" si="34"/>
        <v>1013.1</v>
      </c>
      <c r="J94" s="52">
        <f t="shared" si="34"/>
        <v>1013.1</v>
      </c>
      <c r="K94" s="120"/>
      <c r="L94" s="239">
        <f>-20017</f>
        <v>-20017</v>
      </c>
      <c r="M94" s="240"/>
      <c r="N94" s="240"/>
      <c r="O94" s="240"/>
      <c r="P94" s="240"/>
      <c r="Q94" s="240"/>
      <c r="R94" s="240"/>
      <c r="S94" s="240"/>
      <c r="T94" s="240"/>
      <c r="U94" s="121">
        <v>-20</v>
      </c>
    </row>
    <row r="95" spans="1:20" s="121" customFormat="1" ht="48" thickBot="1">
      <c r="A95" s="150">
        <v>61</v>
      </c>
      <c r="B95" s="27" t="s">
        <v>45</v>
      </c>
      <c r="C95" s="57">
        <f>D95+E95+F95+G95+H95+I95+J95</f>
        <v>2203.7</v>
      </c>
      <c r="D95" s="52">
        <f>242.5+56.9</f>
        <v>299.4</v>
      </c>
      <c r="E95" s="52">
        <v>294.8</v>
      </c>
      <c r="F95" s="52">
        <v>309.5</v>
      </c>
      <c r="G95" s="52">
        <v>325</v>
      </c>
      <c r="H95" s="52">
        <f t="shared" si="34"/>
        <v>325</v>
      </c>
      <c r="I95" s="52">
        <f t="shared" si="34"/>
        <v>325</v>
      </c>
      <c r="J95" s="52">
        <f t="shared" si="34"/>
        <v>325</v>
      </c>
      <c r="K95" s="120"/>
      <c r="L95" s="243"/>
      <c r="M95" s="244"/>
      <c r="N95" s="244"/>
      <c r="O95" s="244"/>
      <c r="P95" s="244"/>
      <c r="Q95" s="244"/>
      <c r="R95" s="244"/>
      <c r="S95" s="244"/>
      <c r="T95" s="244"/>
    </row>
    <row r="96" spans="1:20" s="121" customFormat="1" ht="16.5" thickBot="1">
      <c r="A96" s="150">
        <v>62</v>
      </c>
      <c r="B96" s="27" t="s">
        <v>41</v>
      </c>
      <c r="C96" s="57">
        <f>D96+E96+F96+G96+H96+I96+J96</f>
        <v>0</v>
      </c>
      <c r="D96" s="57">
        <f aca="true" t="shared" si="35" ref="D96:J97">E96+F96+G96+H96+I96+J96+K96</f>
        <v>0</v>
      </c>
      <c r="E96" s="57">
        <f t="shared" si="35"/>
        <v>0</v>
      </c>
      <c r="F96" s="57">
        <f t="shared" si="35"/>
        <v>0</v>
      </c>
      <c r="G96" s="57">
        <f t="shared" si="35"/>
        <v>0</v>
      </c>
      <c r="H96" s="57">
        <f t="shared" si="35"/>
        <v>0</v>
      </c>
      <c r="I96" s="57">
        <f t="shared" si="35"/>
        <v>0</v>
      </c>
      <c r="J96" s="57">
        <f t="shared" si="35"/>
        <v>0</v>
      </c>
      <c r="K96" s="120"/>
      <c r="L96" s="243"/>
      <c r="M96" s="244"/>
      <c r="N96" s="244"/>
      <c r="O96" s="244"/>
      <c r="P96" s="244"/>
      <c r="Q96" s="244"/>
      <c r="R96" s="244"/>
      <c r="S96" s="244"/>
      <c r="T96" s="244"/>
    </row>
    <row r="97" spans="1:20" s="121" customFormat="1" ht="48" thickBot="1">
      <c r="A97" s="150">
        <v>63</v>
      </c>
      <c r="B97" s="27" t="s">
        <v>45</v>
      </c>
      <c r="C97" s="57">
        <f>D97+E97+F97+G97+H97+I97+J97</f>
        <v>0</v>
      </c>
      <c r="D97" s="57">
        <f t="shared" si="35"/>
        <v>0</v>
      </c>
      <c r="E97" s="57">
        <f t="shared" si="35"/>
        <v>0</v>
      </c>
      <c r="F97" s="57">
        <f t="shared" si="35"/>
        <v>0</v>
      </c>
      <c r="G97" s="57">
        <f t="shared" si="35"/>
        <v>0</v>
      </c>
      <c r="H97" s="57">
        <f t="shared" si="35"/>
        <v>0</v>
      </c>
      <c r="I97" s="57">
        <f t="shared" si="35"/>
        <v>0</v>
      </c>
      <c r="J97" s="57">
        <f t="shared" si="35"/>
        <v>0</v>
      </c>
      <c r="K97" s="120"/>
      <c r="L97" s="243"/>
      <c r="M97" s="244"/>
      <c r="N97" s="244"/>
      <c r="O97" s="244"/>
      <c r="P97" s="244"/>
      <c r="Q97" s="244"/>
      <c r="R97" s="244"/>
      <c r="S97" s="244"/>
      <c r="T97" s="244"/>
    </row>
    <row r="98" spans="1:20" s="121" customFormat="1" ht="190.5" customHeight="1" thickBot="1">
      <c r="A98" s="150">
        <v>64</v>
      </c>
      <c r="B98" s="66" t="s">
        <v>91</v>
      </c>
      <c r="C98" s="57">
        <f>C99+C101</f>
        <v>2908.5</v>
      </c>
      <c r="D98" s="57">
        <f aca="true" t="shared" si="36" ref="D98:J98">D99+D101</f>
        <v>1480.5</v>
      </c>
      <c r="E98" s="57">
        <f t="shared" si="36"/>
        <v>678</v>
      </c>
      <c r="F98" s="57">
        <f t="shared" si="36"/>
        <v>750</v>
      </c>
      <c r="G98" s="57">
        <f t="shared" si="36"/>
        <v>0</v>
      </c>
      <c r="H98" s="57">
        <f t="shared" si="36"/>
        <v>0</v>
      </c>
      <c r="I98" s="57">
        <f t="shared" si="36"/>
        <v>0</v>
      </c>
      <c r="J98" s="57">
        <f t="shared" si="36"/>
        <v>0</v>
      </c>
      <c r="K98" s="120">
        <v>16.21</v>
      </c>
      <c r="L98" s="243"/>
      <c r="M98" s="244"/>
      <c r="N98" s="244"/>
      <c r="O98" s="244"/>
      <c r="P98" s="244"/>
      <c r="Q98" s="244"/>
      <c r="R98" s="244"/>
      <c r="S98" s="244"/>
      <c r="T98" s="244"/>
    </row>
    <row r="99" spans="1:22" s="121" customFormat="1" ht="16.5" thickBot="1">
      <c r="A99" s="150">
        <v>65</v>
      </c>
      <c r="B99" s="27" t="s">
        <v>25</v>
      </c>
      <c r="C99" s="57">
        <f>D99+E99+F99+G99+H99+I99+J99</f>
        <v>2158.5</v>
      </c>
      <c r="D99" s="52">
        <v>730.5</v>
      </c>
      <c r="E99" s="52">
        <f>1500+V99</f>
        <v>678</v>
      </c>
      <c r="F99" s="52">
        <v>750</v>
      </c>
      <c r="G99" s="52">
        <v>0</v>
      </c>
      <c r="H99" s="52">
        <f aca="true" t="shared" si="37" ref="H99:J100">G99</f>
        <v>0</v>
      </c>
      <c r="I99" s="52">
        <f t="shared" si="37"/>
        <v>0</v>
      </c>
      <c r="J99" s="52">
        <f t="shared" si="37"/>
        <v>0</v>
      </c>
      <c r="K99" s="120"/>
      <c r="L99" s="243"/>
      <c r="M99" s="244"/>
      <c r="N99" s="244"/>
      <c r="O99" s="244"/>
      <c r="P99" s="244"/>
      <c r="Q99" s="244"/>
      <c r="R99" s="244"/>
      <c r="S99" s="244"/>
      <c r="T99" s="244"/>
      <c r="V99" s="121">
        <v>-822</v>
      </c>
    </row>
    <row r="100" spans="1:20" s="121" customFormat="1" ht="48" thickBot="1">
      <c r="A100" s="150">
        <v>66</v>
      </c>
      <c r="B100" s="27" t="s">
        <v>45</v>
      </c>
      <c r="C100" s="57">
        <f>D100+E100+F100+G100+H100+I100+J100</f>
        <v>750</v>
      </c>
      <c r="D100" s="52">
        <v>0</v>
      </c>
      <c r="E100" s="52">
        <v>0</v>
      </c>
      <c r="F100" s="52">
        <v>750</v>
      </c>
      <c r="G100" s="52">
        <v>0</v>
      </c>
      <c r="H100" s="52">
        <f t="shared" si="37"/>
        <v>0</v>
      </c>
      <c r="I100" s="52">
        <f t="shared" si="37"/>
        <v>0</v>
      </c>
      <c r="J100" s="52">
        <f t="shared" si="37"/>
        <v>0</v>
      </c>
      <c r="K100" s="120"/>
      <c r="L100" s="243"/>
      <c r="M100" s="244"/>
      <c r="N100" s="244"/>
      <c r="O100" s="244"/>
      <c r="P100" s="244"/>
      <c r="Q100" s="244"/>
      <c r="R100" s="244"/>
      <c r="S100" s="244"/>
      <c r="T100" s="244"/>
    </row>
    <row r="101" spans="1:20" s="121" customFormat="1" ht="16.5" thickBot="1">
      <c r="A101" s="150">
        <v>67</v>
      </c>
      <c r="B101" s="27" t="s">
        <v>41</v>
      </c>
      <c r="C101" s="57">
        <f>D101+E101+F101+G101+H101+I101+J101</f>
        <v>750</v>
      </c>
      <c r="D101" s="52">
        <v>750</v>
      </c>
      <c r="E101" s="57">
        <f aca="true" t="shared" si="38" ref="E101:J102">F101+G101+H101+I101+J101+K101+L101</f>
        <v>0</v>
      </c>
      <c r="F101" s="57">
        <f t="shared" si="38"/>
        <v>0</v>
      </c>
      <c r="G101" s="57">
        <f t="shared" si="38"/>
        <v>0</v>
      </c>
      <c r="H101" s="57">
        <f t="shared" si="38"/>
        <v>0</v>
      </c>
      <c r="I101" s="57">
        <f t="shared" si="38"/>
        <v>0</v>
      </c>
      <c r="J101" s="57">
        <f t="shared" si="38"/>
        <v>0</v>
      </c>
      <c r="K101" s="120"/>
      <c r="L101" s="243"/>
      <c r="M101" s="244"/>
      <c r="N101" s="244"/>
      <c r="O101" s="244"/>
      <c r="P101" s="244"/>
      <c r="Q101" s="244"/>
      <c r="R101" s="244"/>
      <c r="S101" s="244"/>
      <c r="T101" s="244"/>
    </row>
    <row r="102" spans="1:20" s="121" customFormat="1" ht="48" thickBot="1">
      <c r="A102" s="150">
        <v>68</v>
      </c>
      <c r="B102" s="27" t="s">
        <v>45</v>
      </c>
      <c r="C102" s="57">
        <f>D102+E102+F102+G102+H102+I102+J102</f>
        <v>0</v>
      </c>
      <c r="D102" s="52">
        <v>0</v>
      </c>
      <c r="E102" s="57">
        <f t="shared" si="38"/>
        <v>0</v>
      </c>
      <c r="F102" s="57">
        <f t="shared" si="38"/>
        <v>0</v>
      </c>
      <c r="G102" s="57">
        <f t="shared" si="38"/>
        <v>0</v>
      </c>
      <c r="H102" s="57">
        <f t="shared" si="38"/>
        <v>0</v>
      </c>
      <c r="I102" s="57">
        <f t="shared" si="38"/>
        <v>0</v>
      </c>
      <c r="J102" s="57">
        <f t="shared" si="38"/>
        <v>0</v>
      </c>
      <c r="K102" s="120"/>
      <c r="L102" s="243"/>
      <c r="M102" s="244"/>
      <c r="N102" s="244"/>
      <c r="O102" s="244"/>
      <c r="P102" s="244"/>
      <c r="Q102" s="244"/>
      <c r="R102" s="244"/>
      <c r="S102" s="244"/>
      <c r="T102" s="244"/>
    </row>
    <row r="103" spans="1:20" s="121" customFormat="1" ht="63.75" thickBot="1">
      <c r="A103" s="150">
        <v>69</v>
      </c>
      <c r="B103" s="27" t="s">
        <v>65</v>
      </c>
      <c r="C103" s="57">
        <f>C104</f>
        <v>0</v>
      </c>
      <c r="D103" s="57">
        <f aca="true" t="shared" si="39" ref="D103:J103">D104</f>
        <v>0</v>
      </c>
      <c r="E103" s="57">
        <f t="shared" si="39"/>
        <v>0</v>
      </c>
      <c r="F103" s="57">
        <f t="shared" si="39"/>
        <v>0</v>
      </c>
      <c r="G103" s="57">
        <f t="shared" si="39"/>
        <v>0</v>
      </c>
      <c r="H103" s="57">
        <f t="shared" si="39"/>
        <v>0</v>
      </c>
      <c r="I103" s="57">
        <f t="shared" si="39"/>
        <v>0</v>
      </c>
      <c r="J103" s="57">
        <f t="shared" si="39"/>
        <v>0</v>
      </c>
      <c r="K103" s="120" t="s">
        <v>106</v>
      </c>
      <c r="L103" s="243"/>
      <c r="M103" s="244"/>
      <c r="N103" s="244"/>
      <c r="O103" s="244"/>
      <c r="P103" s="244"/>
      <c r="Q103" s="244"/>
      <c r="R103" s="244"/>
      <c r="S103" s="244"/>
      <c r="T103" s="244"/>
    </row>
    <row r="104" spans="1:20" s="121" customFormat="1" ht="16.5" thickBot="1">
      <c r="A104" s="150">
        <v>70</v>
      </c>
      <c r="B104" s="27" t="s">
        <v>25</v>
      </c>
      <c r="C104" s="57">
        <f>D104+E104+F104+G104+H104+I104+J104</f>
        <v>0</v>
      </c>
      <c r="D104" s="52">
        <v>0</v>
      </c>
      <c r="E104" s="52">
        <v>0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120"/>
      <c r="L104" s="243"/>
      <c r="M104" s="244"/>
      <c r="N104" s="244"/>
      <c r="O104" s="244"/>
      <c r="P104" s="244"/>
      <c r="Q104" s="244"/>
      <c r="R104" s="244"/>
      <c r="S104" s="244"/>
      <c r="T104" s="244"/>
    </row>
    <row r="105" spans="1:20" s="121" customFormat="1" ht="48" thickBot="1">
      <c r="A105" s="150">
        <v>71</v>
      </c>
      <c r="B105" s="27" t="s">
        <v>45</v>
      </c>
      <c r="C105" s="57">
        <f>D105+E105+F105+G105+H105+I105+J105</f>
        <v>0</v>
      </c>
      <c r="D105" s="52">
        <v>0</v>
      </c>
      <c r="E105" s="52">
        <v>0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120"/>
      <c r="L105" s="243"/>
      <c r="M105" s="244"/>
      <c r="N105" s="244"/>
      <c r="O105" s="244"/>
      <c r="P105" s="244"/>
      <c r="Q105" s="244"/>
      <c r="R105" s="244"/>
      <c r="S105" s="244"/>
      <c r="T105" s="244"/>
    </row>
    <row r="106" spans="1:20" ht="15.75">
      <c r="A106" s="181">
        <v>72</v>
      </c>
      <c r="B106" s="15" t="s">
        <v>26</v>
      </c>
      <c r="C106" s="177">
        <f>C108</f>
        <v>0</v>
      </c>
      <c r="D106" s="177">
        <f aca="true" t="shared" si="40" ref="D106:J106">D108</f>
        <v>0</v>
      </c>
      <c r="E106" s="177">
        <f t="shared" si="40"/>
        <v>0</v>
      </c>
      <c r="F106" s="177">
        <f t="shared" si="40"/>
        <v>0</v>
      </c>
      <c r="G106" s="177">
        <f t="shared" si="40"/>
        <v>0</v>
      </c>
      <c r="H106" s="177">
        <f t="shared" si="40"/>
        <v>0</v>
      </c>
      <c r="I106" s="177">
        <f t="shared" si="40"/>
        <v>0</v>
      </c>
      <c r="J106" s="177">
        <f t="shared" si="40"/>
        <v>0</v>
      </c>
      <c r="K106" s="179" t="s">
        <v>107</v>
      </c>
      <c r="L106" s="151"/>
      <c r="M106" s="152"/>
      <c r="N106" s="152"/>
      <c r="O106" s="152"/>
      <c r="P106" s="152"/>
      <c r="Q106" s="152"/>
      <c r="R106" s="152"/>
      <c r="S106" s="152"/>
      <c r="T106" s="152"/>
    </row>
    <row r="107" spans="1:20" ht="68.25" customHeight="1" thickBot="1">
      <c r="A107" s="182"/>
      <c r="B107" s="11" t="s">
        <v>59</v>
      </c>
      <c r="C107" s="178"/>
      <c r="D107" s="178"/>
      <c r="E107" s="178"/>
      <c r="F107" s="178"/>
      <c r="G107" s="178"/>
      <c r="H107" s="178"/>
      <c r="I107" s="178"/>
      <c r="J107" s="178"/>
      <c r="K107" s="184"/>
      <c r="L107" s="151"/>
      <c r="M107" s="152"/>
      <c r="N107" s="152"/>
      <c r="O107" s="152"/>
      <c r="P107" s="152"/>
      <c r="Q107" s="152"/>
      <c r="R107" s="152"/>
      <c r="S107" s="152"/>
      <c r="T107" s="152"/>
    </row>
    <row r="108" spans="1:20" ht="16.5" thickBot="1">
      <c r="A108" s="141">
        <v>73</v>
      </c>
      <c r="B108" s="11" t="s">
        <v>17</v>
      </c>
      <c r="C108" s="19">
        <f>D108+E108+F108+G108+H108+I108+J108</f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89"/>
      <c r="L108" s="151"/>
      <c r="M108" s="152"/>
      <c r="N108" s="152"/>
      <c r="O108" s="152"/>
      <c r="P108" s="152"/>
      <c r="Q108" s="152"/>
      <c r="R108" s="152"/>
      <c r="S108" s="152"/>
      <c r="T108" s="152"/>
    </row>
    <row r="109" spans="1:20" ht="48" thickBot="1">
      <c r="A109" s="141">
        <v>74</v>
      </c>
      <c r="B109" s="11" t="s">
        <v>45</v>
      </c>
      <c r="C109" s="19">
        <f>D109+E109+F109+G109+H109+I109+J109</f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89"/>
      <c r="L109" s="151"/>
      <c r="M109" s="152"/>
      <c r="N109" s="152"/>
      <c r="O109" s="152"/>
      <c r="P109" s="152"/>
      <c r="Q109" s="152"/>
      <c r="R109" s="152"/>
      <c r="S109" s="152"/>
      <c r="T109" s="152"/>
    </row>
    <row r="110" spans="1:20" ht="15.75" customHeight="1">
      <c r="A110" s="181">
        <v>75</v>
      </c>
      <c r="B110" s="15" t="s">
        <v>27</v>
      </c>
      <c r="C110" s="177">
        <f>C112+C114</f>
        <v>15193.6</v>
      </c>
      <c r="D110" s="177">
        <f aca="true" t="shared" si="41" ref="D110:J110">D112+D114</f>
        <v>5930.1</v>
      </c>
      <c r="E110" s="177">
        <f t="shared" si="41"/>
        <v>2939.8</v>
      </c>
      <c r="F110" s="177">
        <f t="shared" si="41"/>
        <v>1985.3</v>
      </c>
      <c r="G110" s="177">
        <f t="shared" si="41"/>
        <v>1084.6</v>
      </c>
      <c r="H110" s="177">
        <f t="shared" si="41"/>
        <v>1084.6</v>
      </c>
      <c r="I110" s="177">
        <f t="shared" si="41"/>
        <v>1084.6</v>
      </c>
      <c r="J110" s="177">
        <f t="shared" si="41"/>
        <v>1084.6</v>
      </c>
      <c r="K110" s="185" t="s">
        <v>108</v>
      </c>
      <c r="L110" s="151"/>
      <c r="M110" s="152"/>
      <c r="N110" s="152"/>
      <c r="O110" s="152"/>
      <c r="P110" s="152"/>
      <c r="Q110" s="152"/>
      <c r="R110" s="152"/>
      <c r="S110" s="152"/>
      <c r="T110" s="152"/>
    </row>
    <row r="111" spans="1:20" ht="102" customHeight="1" thickBot="1">
      <c r="A111" s="182"/>
      <c r="B111" s="11" t="s">
        <v>71</v>
      </c>
      <c r="C111" s="178"/>
      <c r="D111" s="178"/>
      <c r="E111" s="178"/>
      <c r="F111" s="178"/>
      <c r="G111" s="178"/>
      <c r="H111" s="178"/>
      <c r="I111" s="178"/>
      <c r="J111" s="178"/>
      <c r="K111" s="186"/>
      <c r="L111" s="151"/>
      <c r="M111" s="152"/>
      <c r="N111" s="152"/>
      <c r="O111" s="152"/>
      <c r="P111" s="152"/>
      <c r="Q111" s="152"/>
      <c r="R111" s="152"/>
      <c r="S111" s="152"/>
      <c r="T111" s="152"/>
    </row>
    <row r="112" spans="1:20" ht="16.5" thickBot="1">
      <c r="A112" s="141">
        <v>76</v>
      </c>
      <c r="B112" s="11" t="s">
        <v>16</v>
      </c>
      <c r="C112" s="19">
        <f>D112+E112+F112+G112+H112+I112+J112</f>
        <v>1599.8</v>
      </c>
      <c r="D112" s="52">
        <f>D118+D124</f>
        <v>1252</v>
      </c>
      <c r="E112" s="16">
        <f>E118+E124+E136</f>
        <v>347.8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89"/>
      <c r="L112" s="151"/>
      <c r="M112" s="152"/>
      <c r="N112" s="152"/>
      <c r="O112" s="152"/>
      <c r="P112" s="152"/>
      <c r="Q112" s="152"/>
      <c r="R112" s="152"/>
      <c r="S112" s="152"/>
      <c r="T112" s="152"/>
    </row>
    <row r="113" spans="1:20" ht="48" thickBot="1">
      <c r="A113" s="141">
        <v>77</v>
      </c>
      <c r="B113" s="11" t="s">
        <v>45</v>
      </c>
      <c r="C113" s="19">
        <f>D113+E113+F113+G113+H113+I113+J113</f>
        <v>305.5</v>
      </c>
      <c r="D113" s="52">
        <f>D119+D125</f>
        <v>305.5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89"/>
      <c r="L113" s="151"/>
      <c r="M113" s="152"/>
      <c r="N113" s="152"/>
      <c r="O113" s="152"/>
      <c r="P113" s="152"/>
      <c r="Q113" s="152"/>
      <c r="R113" s="152"/>
      <c r="S113" s="152"/>
      <c r="T113" s="152"/>
    </row>
    <row r="114" spans="1:20" ht="21" customHeight="1" thickBot="1">
      <c r="A114" s="141">
        <v>78</v>
      </c>
      <c r="B114" s="11" t="s">
        <v>17</v>
      </c>
      <c r="C114" s="19">
        <f>D114+E114+F114+G114+H114+I114+J114</f>
        <v>13593.800000000001</v>
      </c>
      <c r="D114" s="52">
        <f>D120+D126</f>
        <v>4678.1</v>
      </c>
      <c r="E114" s="16">
        <f>E120+E126+E138</f>
        <v>2592</v>
      </c>
      <c r="F114" s="16">
        <f aca="true" t="shared" si="42" ref="E114:J115">F120+F126</f>
        <v>1985.3</v>
      </c>
      <c r="G114" s="16">
        <f t="shared" si="42"/>
        <v>1084.6</v>
      </c>
      <c r="H114" s="16">
        <f t="shared" si="42"/>
        <v>1084.6</v>
      </c>
      <c r="I114" s="16">
        <f t="shared" si="42"/>
        <v>1084.6</v>
      </c>
      <c r="J114" s="16">
        <f t="shared" si="42"/>
        <v>1084.6</v>
      </c>
      <c r="K114" s="89"/>
      <c r="L114" s="151"/>
      <c r="M114" s="152"/>
      <c r="N114" s="152"/>
      <c r="O114" s="152"/>
      <c r="P114" s="152"/>
      <c r="Q114" s="152"/>
      <c r="R114" s="152"/>
      <c r="S114" s="152"/>
      <c r="T114" s="152"/>
    </row>
    <row r="115" spans="1:20" ht="48" thickBot="1">
      <c r="A115" s="141">
        <v>79</v>
      </c>
      <c r="B115" s="11" t="s">
        <v>45</v>
      </c>
      <c r="C115" s="19">
        <f>D115+E115+F115+G115+H115+I115+J115</f>
        <v>6877.2</v>
      </c>
      <c r="D115" s="16">
        <f>D121+D127</f>
        <v>2286.3999999999996</v>
      </c>
      <c r="E115" s="16">
        <f t="shared" si="42"/>
        <v>0</v>
      </c>
      <c r="F115" s="16">
        <f t="shared" si="42"/>
        <v>882.8</v>
      </c>
      <c r="G115" s="16">
        <f t="shared" si="42"/>
        <v>927</v>
      </c>
      <c r="H115" s="16">
        <f t="shared" si="42"/>
        <v>927</v>
      </c>
      <c r="I115" s="16">
        <f t="shared" si="42"/>
        <v>927</v>
      </c>
      <c r="J115" s="16">
        <f t="shared" si="42"/>
        <v>927</v>
      </c>
      <c r="K115" s="89"/>
      <c r="L115" s="151"/>
      <c r="M115" s="152"/>
      <c r="N115" s="152"/>
      <c r="O115" s="152"/>
      <c r="P115" s="152"/>
      <c r="Q115" s="152"/>
      <c r="R115" s="152"/>
      <c r="S115" s="152"/>
      <c r="T115" s="152"/>
    </row>
    <row r="116" spans="1:20" s="121" customFormat="1" ht="15.75" customHeight="1">
      <c r="A116" s="218">
        <v>80</v>
      </c>
      <c r="B116" s="63" t="s">
        <v>88</v>
      </c>
      <c r="C116" s="214">
        <f>C118+C120</f>
        <v>3927</v>
      </c>
      <c r="D116" s="214">
        <f aca="true" t="shared" si="43" ref="D116:J116">D118+D120</f>
        <v>3420.5</v>
      </c>
      <c r="E116" s="214">
        <f t="shared" si="43"/>
        <v>506.49999999999994</v>
      </c>
      <c r="F116" s="214">
        <f t="shared" si="43"/>
        <v>0</v>
      </c>
      <c r="G116" s="214">
        <f t="shared" si="43"/>
        <v>0</v>
      </c>
      <c r="H116" s="214">
        <f t="shared" si="43"/>
        <v>0</v>
      </c>
      <c r="I116" s="214">
        <f t="shared" si="43"/>
        <v>0</v>
      </c>
      <c r="J116" s="214">
        <f t="shared" si="43"/>
        <v>0</v>
      </c>
      <c r="K116" s="241" t="s">
        <v>108</v>
      </c>
      <c r="L116" s="243">
        <f>L118+L120</f>
        <v>276960</v>
      </c>
      <c r="M116" s="244"/>
      <c r="N116" s="244"/>
      <c r="O116" s="244"/>
      <c r="P116" s="244"/>
      <c r="Q116" s="244"/>
      <c r="R116" s="244"/>
      <c r="S116" s="244"/>
      <c r="T116" s="244"/>
    </row>
    <row r="117" spans="1:21" s="121" customFormat="1" ht="178.5" customHeight="1" thickBot="1">
      <c r="A117" s="219"/>
      <c r="B117" s="27" t="s">
        <v>111</v>
      </c>
      <c r="C117" s="215"/>
      <c r="D117" s="215"/>
      <c r="E117" s="215"/>
      <c r="F117" s="215"/>
      <c r="G117" s="215"/>
      <c r="H117" s="215"/>
      <c r="I117" s="215"/>
      <c r="J117" s="215"/>
      <c r="K117" s="242"/>
      <c r="L117" s="243"/>
      <c r="M117" s="244"/>
      <c r="N117" s="244"/>
      <c r="O117" s="244"/>
      <c r="P117" s="244"/>
      <c r="Q117" s="244"/>
      <c r="R117" s="244"/>
      <c r="S117" s="244"/>
      <c r="T117" s="244"/>
      <c r="U117" s="121">
        <v>276.9</v>
      </c>
    </row>
    <row r="118" spans="1:20" s="121" customFormat="1" ht="16.5" thickBot="1">
      <c r="A118" s="150">
        <v>81</v>
      </c>
      <c r="B118" s="27" t="s">
        <v>16</v>
      </c>
      <c r="C118" s="57">
        <f>D118+E118+F118+G118+H118+I118+J118</f>
        <v>0</v>
      </c>
      <c r="D118" s="52">
        <v>0</v>
      </c>
      <c r="E118" s="52">
        <v>0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120"/>
      <c r="L118" s="243"/>
      <c r="M118" s="244"/>
      <c r="N118" s="244"/>
      <c r="O118" s="244"/>
      <c r="P118" s="244"/>
      <c r="Q118" s="244"/>
      <c r="R118" s="244"/>
      <c r="S118" s="244"/>
      <c r="T118" s="244"/>
    </row>
    <row r="119" spans="1:20" s="121" customFormat="1" ht="48" thickBot="1">
      <c r="A119" s="150">
        <v>82</v>
      </c>
      <c r="B119" s="27" t="s">
        <v>45</v>
      </c>
      <c r="C119" s="57">
        <f>D119+E119+F119+G119+H119+I119+J119</f>
        <v>0</v>
      </c>
      <c r="D119" s="52">
        <v>0</v>
      </c>
      <c r="E119" s="52">
        <v>0</v>
      </c>
      <c r="F119" s="52">
        <v>0</v>
      </c>
      <c r="G119" s="52">
        <v>0</v>
      </c>
      <c r="H119" s="52">
        <v>0</v>
      </c>
      <c r="I119" s="52">
        <v>0</v>
      </c>
      <c r="J119" s="52">
        <v>0</v>
      </c>
      <c r="K119" s="120"/>
      <c r="L119" s="243"/>
      <c r="M119" s="244"/>
      <c r="N119" s="244"/>
      <c r="O119" s="244"/>
      <c r="P119" s="244"/>
      <c r="Q119" s="244"/>
      <c r="R119" s="244"/>
      <c r="S119" s="244"/>
      <c r="T119" s="244"/>
    </row>
    <row r="120" spans="1:24" s="121" customFormat="1" ht="21" customHeight="1" thickBot="1">
      <c r="A120" s="150">
        <v>83</v>
      </c>
      <c r="B120" s="27" t="s">
        <v>17</v>
      </c>
      <c r="C120" s="57">
        <f>D120+E120+F120+G120+H120+I120+J120</f>
        <v>3927</v>
      </c>
      <c r="D120" s="52">
        <f>2551.9+300+U120+290+1.7</f>
        <v>3420.5</v>
      </c>
      <c r="E120" s="52">
        <f>V120+W120+X120</f>
        <v>506.49999999999994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120"/>
      <c r="L120" s="239">
        <f>280960-4000</f>
        <v>276960</v>
      </c>
      <c r="M120" s="240"/>
      <c r="N120" s="240"/>
      <c r="O120" s="240"/>
      <c r="P120" s="240"/>
      <c r="Q120" s="240"/>
      <c r="R120" s="240"/>
      <c r="S120" s="240"/>
      <c r="T120" s="240"/>
      <c r="U120" s="122">
        <v>276.9</v>
      </c>
      <c r="V120" s="121">
        <v>92</v>
      </c>
      <c r="W120" s="121">
        <v>505.3</v>
      </c>
      <c r="X120" s="121">
        <v>-90.8</v>
      </c>
    </row>
    <row r="121" spans="1:20" s="121" customFormat="1" ht="48" thickBot="1">
      <c r="A121" s="150">
        <v>84</v>
      </c>
      <c r="B121" s="27" t="s">
        <v>45</v>
      </c>
      <c r="C121" s="57">
        <f>D121+E121+F121+G121+H121+I121+J121</f>
        <v>1980.8999999999999</v>
      </c>
      <c r="D121" s="52">
        <f>2001.3-20.4</f>
        <v>1980.8999999999999</v>
      </c>
      <c r="E121" s="52">
        <v>0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120"/>
      <c r="L121" s="243"/>
      <c r="M121" s="244"/>
      <c r="N121" s="244"/>
      <c r="O121" s="244"/>
      <c r="P121" s="244"/>
      <c r="Q121" s="244"/>
      <c r="R121" s="244"/>
      <c r="S121" s="244"/>
      <c r="T121" s="244"/>
    </row>
    <row r="122" spans="1:20" s="121" customFormat="1" ht="15.75" customHeight="1">
      <c r="A122" s="218">
        <v>85</v>
      </c>
      <c r="B122" s="63" t="s">
        <v>89</v>
      </c>
      <c r="C122" s="214">
        <f>C124+C126</f>
        <v>10566.6</v>
      </c>
      <c r="D122" s="214">
        <f aca="true" t="shared" si="44" ref="D122:J122">D124+D126</f>
        <v>2509.6</v>
      </c>
      <c r="E122" s="214">
        <f t="shared" si="44"/>
        <v>1733.3</v>
      </c>
      <c r="F122" s="214">
        <f t="shared" si="44"/>
        <v>1985.3</v>
      </c>
      <c r="G122" s="214">
        <f t="shared" si="44"/>
        <v>1084.6</v>
      </c>
      <c r="H122" s="214">
        <f t="shared" si="44"/>
        <v>1084.6</v>
      </c>
      <c r="I122" s="214">
        <f t="shared" si="44"/>
        <v>1084.6</v>
      </c>
      <c r="J122" s="214">
        <f t="shared" si="44"/>
        <v>1084.6</v>
      </c>
      <c r="K122" s="241" t="s">
        <v>108</v>
      </c>
      <c r="L122" s="243">
        <f>L124+L125+L126+L127</f>
        <v>5567</v>
      </c>
      <c r="M122" s="244"/>
      <c r="N122" s="244"/>
      <c r="O122" s="244"/>
      <c r="P122" s="244"/>
      <c r="Q122" s="244"/>
      <c r="R122" s="244"/>
      <c r="S122" s="244"/>
      <c r="T122" s="244"/>
    </row>
    <row r="123" spans="1:21" s="121" customFormat="1" ht="175.5" customHeight="1" thickBot="1">
      <c r="A123" s="219"/>
      <c r="B123" s="27" t="s">
        <v>90</v>
      </c>
      <c r="C123" s="215"/>
      <c r="D123" s="215"/>
      <c r="E123" s="215"/>
      <c r="F123" s="215"/>
      <c r="G123" s="215"/>
      <c r="H123" s="215"/>
      <c r="I123" s="215"/>
      <c r="J123" s="215"/>
      <c r="K123" s="242"/>
      <c r="L123" s="243"/>
      <c r="M123" s="244"/>
      <c r="N123" s="244"/>
      <c r="O123" s="244"/>
      <c r="P123" s="244"/>
      <c r="Q123" s="244"/>
      <c r="R123" s="244"/>
      <c r="S123" s="244"/>
      <c r="T123" s="244"/>
      <c r="U123" s="121">
        <v>5.6</v>
      </c>
    </row>
    <row r="124" spans="1:23" s="121" customFormat="1" ht="16.5" thickBot="1">
      <c r="A124" s="150">
        <v>86</v>
      </c>
      <c r="B124" s="27" t="s">
        <v>16</v>
      </c>
      <c r="C124" s="57">
        <f>D124+E124+F124+G124+H124+I124+J124</f>
        <v>1599.8</v>
      </c>
      <c r="D124" s="52">
        <f>1252+U124+U125</f>
        <v>1252</v>
      </c>
      <c r="E124" s="52">
        <f>W124</f>
        <v>347.8</v>
      </c>
      <c r="F124" s="52">
        <v>0</v>
      </c>
      <c r="G124" s="52">
        <v>0</v>
      </c>
      <c r="H124" s="52">
        <v>0</v>
      </c>
      <c r="I124" s="52">
        <v>0</v>
      </c>
      <c r="J124" s="52">
        <v>0</v>
      </c>
      <c r="K124" s="120"/>
      <c r="L124" s="239">
        <f>-18108</f>
        <v>-18108</v>
      </c>
      <c r="M124" s="240"/>
      <c r="N124" s="240"/>
      <c r="O124" s="240"/>
      <c r="P124" s="240"/>
      <c r="Q124" s="240"/>
      <c r="R124" s="240"/>
      <c r="S124" s="240"/>
      <c r="T124" s="240"/>
      <c r="U124" s="122">
        <v>-18.1</v>
      </c>
      <c r="W124" s="121">
        <v>347.8</v>
      </c>
    </row>
    <row r="125" spans="1:21" s="121" customFormat="1" ht="48" thickBot="1">
      <c r="A125" s="150">
        <v>87</v>
      </c>
      <c r="B125" s="27" t="s">
        <v>45</v>
      </c>
      <c r="C125" s="57">
        <f>D125+E125+F125+G125+H125+I125+J125</f>
        <v>305.5</v>
      </c>
      <c r="D125" s="52">
        <f>287.4+U125</f>
        <v>305.5</v>
      </c>
      <c r="E125" s="52">
        <v>0</v>
      </c>
      <c r="F125" s="52">
        <v>0</v>
      </c>
      <c r="G125" s="52">
        <v>0</v>
      </c>
      <c r="H125" s="52">
        <v>0</v>
      </c>
      <c r="I125" s="52">
        <v>0</v>
      </c>
      <c r="J125" s="52">
        <v>0</v>
      </c>
      <c r="K125" s="120"/>
      <c r="L125" s="239">
        <f>18108</f>
        <v>18108</v>
      </c>
      <c r="M125" s="240"/>
      <c r="N125" s="240"/>
      <c r="O125" s="240"/>
      <c r="P125" s="240"/>
      <c r="Q125" s="240"/>
      <c r="R125" s="240"/>
      <c r="S125" s="240"/>
      <c r="T125" s="240"/>
      <c r="U125" s="122">
        <v>18.1</v>
      </c>
    </row>
    <row r="126" spans="1:23" s="121" customFormat="1" ht="21" customHeight="1" thickBot="1">
      <c r="A126" s="150">
        <v>88</v>
      </c>
      <c r="B126" s="27" t="s">
        <v>17</v>
      </c>
      <c r="C126" s="57">
        <f>D126+E126+F126+G126+H126+I126+J126</f>
        <v>8966.800000000001</v>
      </c>
      <c r="D126" s="52">
        <f>U126+U127+1252</f>
        <v>1257.6</v>
      </c>
      <c r="E126" s="52">
        <f>1890.8+V126+W126</f>
        <v>1385.5</v>
      </c>
      <c r="F126" s="52">
        <v>1985.3</v>
      </c>
      <c r="G126" s="52">
        <v>1084.6</v>
      </c>
      <c r="H126" s="52">
        <f aca="true" t="shared" si="45" ref="H126:J127">G126</f>
        <v>1084.6</v>
      </c>
      <c r="I126" s="52">
        <f t="shared" si="45"/>
        <v>1084.6</v>
      </c>
      <c r="J126" s="52">
        <f t="shared" si="45"/>
        <v>1084.6</v>
      </c>
      <c r="K126" s="120"/>
      <c r="L126" s="239">
        <f>-16541+4000</f>
        <v>-12541</v>
      </c>
      <c r="M126" s="240"/>
      <c r="N126" s="240"/>
      <c r="O126" s="240"/>
      <c r="P126" s="240"/>
      <c r="Q126" s="240"/>
      <c r="R126" s="240"/>
      <c r="S126" s="240"/>
      <c r="T126" s="240"/>
      <c r="U126" s="121">
        <v>-12.5</v>
      </c>
      <c r="W126" s="121">
        <v>-505.3</v>
      </c>
    </row>
    <row r="127" spans="1:23" s="121" customFormat="1" ht="48" thickBot="1">
      <c r="A127" s="150">
        <v>89</v>
      </c>
      <c r="B127" s="27" t="s">
        <v>45</v>
      </c>
      <c r="C127" s="57">
        <f>D127+E127+F127+G127+H127+I127+J127</f>
        <v>4896.3</v>
      </c>
      <c r="D127" s="52">
        <f>287.4+U127</f>
        <v>305.5</v>
      </c>
      <c r="E127" s="52">
        <f>840.8+W127</f>
        <v>0</v>
      </c>
      <c r="F127" s="52">
        <v>882.8</v>
      </c>
      <c r="G127" s="52">
        <v>927</v>
      </c>
      <c r="H127" s="52">
        <f t="shared" si="45"/>
        <v>927</v>
      </c>
      <c r="I127" s="52">
        <f t="shared" si="45"/>
        <v>927</v>
      </c>
      <c r="J127" s="52">
        <f t="shared" si="45"/>
        <v>927</v>
      </c>
      <c r="K127" s="120"/>
      <c r="L127" s="239">
        <f>18108</f>
        <v>18108</v>
      </c>
      <c r="M127" s="240"/>
      <c r="N127" s="240"/>
      <c r="O127" s="240"/>
      <c r="P127" s="240"/>
      <c r="Q127" s="240"/>
      <c r="R127" s="240"/>
      <c r="S127" s="240"/>
      <c r="T127" s="240"/>
      <c r="U127" s="121">
        <v>18.1</v>
      </c>
      <c r="W127" s="121">
        <v>-840.8</v>
      </c>
    </row>
    <row r="128" spans="1:20" ht="15.75" customHeight="1" hidden="1">
      <c r="A128" s="181"/>
      <c r="B128" s="15" t="s">
        <v>50</v>
      </c>
      <c r="C128" s="177">
        <f>C130+C132</f>
        <v>0</v>
      </c>
      <c r="D128" s="177">
        <f aca="true" t="shared" si="46" ref="D128:J128">D130+D132</f>
        <v>0</v>
      </c>
      <c r="E128" s="177">
        <f t="shared" si="46"/>
        <v>0</v>
      </c>
      <c r="F128" s="177">
        <f t="shared" si="46"/>
        <v>0</v>
      </c>
      <c r="G128" s="177">
        <f t="shared" si="46"/>
        <v>0</v>
      </c>
      <c r="H128" s="177">
        <f t="shared" si="46"/>
        <v>0</v>
      </c>
      <c r="I128" s="177">
        <f t="shared" si="46"/>
        <v>0</v>
      </c>
      <c r="J128" s="177">
        <f t="shared" si="46"/>
        <v>0</v>
      </c>
      <c r="K128" s="89">
        <v>34.35</v>
      </c>
      <c r="L128" s="151"/>
      <c r="M128" s="183"/>
      <c r="N128" s="183"/>
      <c r="O128" s="183"/>
      <c r="P128" s="183"/>
      <c r="Q128" s="183"/>
      <c r="R128" s="183"/>
      <c r="S128" s="183"/>
      <c r="T128" s="183"/>
    </row>
    <row r="129" spans="1:20" ht="104.25" customHeight="1" hidden="1" thickBot="1">
      <c r="A129" s="182"/>
      <c r="B129" s="11" t="s">
        <v>60</v>
      </c>
      <c r="C129" s="178"/>
      <c r="D129" s="178"/>
      <c r="E129" s="178"/>
      <c r="F129" s="178"/>
      <c r="G129" s="178"/>
      <c r="H129" s="178"/>
      <c r="I129" s="178"/>
      <c r="J129" s="178"/>
      <c r="K129" s="89"/>
      <c r="L129" s="151"/>
      <c r="M129" s="183"/>
      <c r="N129" s="183"/>
      <c r="O129" s="183"/>
      <c r="P129" s="183"/>
      <c r="Q129" s="183"/>
      <c r="R129" s="183"/>
      <c r="S129" s="183"/>
      <c r="T129" s="183"/>
    </row>
    <row r="130" spans="1:20" ht="16.5" customHeight="1" hidden="1" thickBot="1">
      <c r="A130" s="141"/>
      <c r="B130" s="11" t="s">
        <v>16</v>
      </c>
      <c r="C130" s="19">
        <f>D130+E130+F130+G130+H130+I130+J130</f>
        <v>0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89"/>
      <c r="L130" s="151"/>
      <c r="M130" s="183"/>
      <c r="N130" s="183"/>
      <c r="O130" s="183"/>
      <c r="P130" s="183"/>
      <c r="Q130" s="183"/>
      <c r="R130" s="183"/>
      <c r="S130" s="183"/>
      <c r="T130" s="183"/>
    </row>
    <row r="131" spans="1:20" ht="48" customHeight="1" hidden="1" thickBot="1">
      <c r="A131" s="141"/>
      <c r="B131" s="11" t="s">
        <v>45</v>
      </c>
      <c r="C131" s="19">
        <f>D131+E131+F131+G131+H131+I131+J131</f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89"/>
      <c r="L131" s="151"/>
      <c r="M131" s="183"/>
      <c r="N131" s="183"/>
      <c r="O131" s="183"/>
      <c r="P131" s="183"/>
      <c r="Q131" s="183"/>
      <c r="R131" s="183"/>
      <c r="S131" s="183"/>
      <c r="T131" s="183"/>
    </row>
    <row r="132" spans="1:20" ht="16.5" customHeight="1" hidden="1" thickBot="1">
      <c r="A132" s="141"/>
      <c r="B132" s="11" t="s">
        <v>17</v>
      </c>
      <c r="C132" s="19">
        <f>D132+E132+F132+G132+H132+I132+J132</f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89"/>
      <c r="L132" s="151"/>
      <c r="M132" s="183"/>
      <c r="N132" s="183"/>
      <c r="O132" s="183"/>
      <c r="P132" s="183"/>
      <c r="Q132" s="183"/>
      <c r="R132" s="183"/>
      <c r="S132" s="183"/>
      <c r="T132" s="183"/>
    </row>
    <row r="133" spans="1:20" ht="48" customHeight="1" hidden="1" thickBot="1">
      <c r="A133" s="141"/>
      <c r="B133" s="11" t="s">
        <v>45</v>
      </c>
      <c r="C133" s="19">
        <f>D133+E133+F133+G133+H133+I133+J133</f>
        <v>0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3"/>
      <c r="L133" s="151"/>
      <c r="M133" s="183"/>
      <c r="N133" s="183"/>
      <c r="O133" s="183"/>
      <c r="P133" s="183"/>
      <c r="Q133" s="183"/>
      <c r="R133" s="183"/>
      <c r="S133" s="183"/>
      <c r="T133" s="183"/>
    </row>
    <row r="134" spans="1:20" s="121" customFormat="1" ht="15.75" customHeight="1">
      <c r="A134" s="218">
        <v>85</v>
      </c>
      <c r="B134" s="63" t="s">
        <v>117</v>
      </c>
      <c r="C134" s="214">
        <f>C136+C138</f>
        <v>700</v>
      </c>
      <c r="D134" s="214">
        <f aca="true" t="shared" si="47" ref="D134:J134">D136+D138</f>
        <v>0</v>
      </c>
      <c r="E134" s="214">
        <f t="shared" si="47"/>
        <v>700</v>
      </c>
      <c r="F134" s="214">
        <f t="shared" si="47"/>
        <v>0</v>
      </c>
      <c r="G134" s="214">
        <f t="shared" si="47"/>
        <v>0</v>
      </c>
      <c r="H134" s="214">
        <f t="shared" si="47"/>
        <v>0</v>
      </c>
      <c r="I134" s="214">
        <f t="shared" si="47"/>
        <v>0</v>
      </c>
      <c r="J134" s="214">
        <f t="shared" si="47"/>
        <v>0</v>
      </c>
      <c r="K134" s="241" t="s">
        <v>108</v>
      </c>
      <c r="L134" s="243">
        <f>L136+L137+L138+L139</f>
        <v>5567</v>
      </c>
      <c r="M134" s="244"/>
      <c r="N134" s="244"/>
      <c r="O134" s="244"/>
      <c r="P134" s="244"/>
      <c r="Q134" s="244"/>
      <c r="R134" s="244"/>
      <c r="S134" s="244"/>
      <c r="T134" s="244"/>
    </row>
    <row r="135" spans="1:21" s="121" customFormat="1" ht="189" customHeight="1" thickBot="1">
      <c r="A135" s="219"/>
      <c r="B135" s="27" t="s">
        <v>118</v>
      </c>
      <c r="C135" s="215"/>
      <c r="D135" s="215"/>
      <c r="E135" s="215"/>
      <c r="F135" s="215"/>
      <c r="G135" s="215"/>
      <c r="H135" s="215"/>
      <c r="I135" s="215"/>
      <c r="J135" s="215"/>
      <c r="K135" s="242"/>
      <c r="L135" s="243"/>
      <c r="M135" s="244"/>
      <c r="N135" s="244"/>
      <c r="O135" s="244"/>
      <c r="P135" s="244"/>
      <c r="Q135" s="244"/>
      <c r="R135" s="244"/>
      <c r="S135" s="244"/>
      <c r="T135" s="244"/>
      <c r="U135" s="121">
        <v>5.6</v>
      </c>
    </row>
    <row r="136" spans="1:21" s="121" customFormat="1" ht="16.5" thickBot="1">
      <c r="A136" s="150">
        <v>86</v>
      </c>
      <c r="B136" s="27" t="s">
        <v>16</v>
      </c>
      <c r="C136" s="57">
        <f>D136+E136+F136+G136+H136+I136+J136</f>
        <v>0</v>
      </c>
      <c r="D136" s="52">
        <v>0</v>
      </c>
      <c r="E136" s="52">
        <v>0</v>
      </c>
      <c r="F136" s="52">
        <v>0</v>
      </c>
      <c r="G136" s="52">
        <v>0</v>
      </c>
      <c r="H136" s="52">
        <v>0</v>
      </c>
      <c r="I136" s="52">
        <v>0</v>
      </c>
      <c r="J136" s="52">
        <v>0</v>
      </c>
      <c r="K136" s="120"/>
      <c r="L136" s="239">
        <f>-18108</f>
        <v>-18108</v>
      </c>
      <c r="M136" s="240"/>
      <c r="N136" s="240"/>
      <c r="O136" s="240"/>
      <c r="P136" s="240"/>
      <c r="Q136" s="240"/>
      <c r="R136" s="240"/>
      <c r="S136" s="240"/>
      <c r="T136" s="240"/>
      <c r="U136" s="122">
        <v>-18.1</v>
      </c>
    </row>
    <row r="137" spans="1:21" s="121" customFormat="1" ht="48" thickBot="1">
      <c r="A137" s="150">
        <v>87</v>
      </c>
      <c r="B137" s="27" t="s">
        <v>45</v>
      </c>
      <c r="C137" s="57">
        <f>D137+E137+F137+G137+H137+I137+J137</f>
        <v>0</v>
      </c>
      <c r="D137" s="52">
        <v>0</v>
      </c>
      <c r="E137" s="52">
        <v>0</v>
      </c>
      <c r="F137" s="52">
        <v>0</v>
      </c>
      <c r="G137" s="52">
        <v>0</v>
      </c>
      <c r="H137" s="52">
        <v>0</v>
      </c>
      <c r="I137" s="52">
        <v>0</v>
      </c>
      <c r="J137" s="52">
        <v>0</v>
      </c>
      <c r="K137" s="120"/>
      <c r="L137" s="239">
        <f>18108</f>
        <v>18108</v>
      </c>
      <c r="M137" s="240"/>
      <c r="N137" s="240"/>
      <c r="O137" s="240"/>
      <c r="P137" s="240"/>
      <c r="Q137" s="240"/>
      <c r="R137" s="240"/>
      <c r="S137" s="240"/>
      <c r="T137" s="240"/>
      <c r="U137" s="122">
        <v>18.1</v>
      </c>
    </row>
    <row r="138" spans="1:22" s="121" customFormat="1" ht="21" customHeight="1" thickBot="1">
      <c r="A138" s="150">
        <v>88</v>
      </c>
      <c r="B138" s="27" t="s">
        <v>17</v>
      </c>
      <c r="C138" s="57">
        <f>D138+E138+F138+G138+H138+I138+J138</f>
        <v>700</v>
      </c>
      <c r="D138" s="52">
        <v>0</v>
      </c>
      <c r="E138" s="52">
        <f>V138</f>
        <v>700</v>
      </c>
      <c r="F138" s="52">
        <v>0</v>
      </c>
      <c r="G138" s="52">
        <v>0</v>
      </c>
      <c r="H138" s="52">
        <v>0</v>
      </c>
      <c r="I138" s="52">
        <f>H138</f>
        <v>0</v>
      </c>
      <c r="J138" s="52">
        <f>I138</f>
        <v>0</v>
      </c>
      <c r="K138" s="120"/>
      <c r="L138" s="239">
        <f>-16541+4000</f>
        <v>-12541</v>
      </c>
      <c r="M138" s="240"/>
      <c r="N138" s="240"/>
      <c r="O138" s="240"/>
      <c r="P138" s="240"/>
      <c r="Q138" s="240"/>
      <c r="R138" s="240"/>
      <c r="S138" s="240"/>
      <c r="T138" s="240"/>
      <c r="U138" s="121">
        <v>-12.5</v>
      </c>
      <c r="V138" s="121">
        <v>700</v>
      </c>
    </row>
    <row r="139" spans="1:21" s="121" customFormat="1" ht="48" thickBot="1">
      <c r="A139" s="150">
        <v>89</v>
      </c>
      <c r="B139" s="27" t="s">
        <v>45</v>
      </c>
      <c r="C139" s="57">
        <f>D139+E139+F139+G139+H139+I139+J139</f>
        <v>0</v>
      </c>
      <c r="D139" s="52">
        <v>0</v>
      </c>
      <c r="E139" s="52">
        <v>0</v>
      </c>
      <c r="F139" s="52">
        <v>0</v>
      </c>
      <c r="G139" s="52">
        <v>0</v>
      </c>
      <c r="H139" s="52">
        <v>0</v>
      </c>
      <c r="I139" s="52">
        <f>H139</f>
        <v>0</v>
      </c>
      <c r="J139" s="52">
        <f>I139</f>
        <v>0</v>
      </c>
      <c r="K139" s="120"/>
      <c r="L139" s="239">
        <f>18108</f>
        <v>18108</v>
      </c>
      <c r="M139" s="240"/>
      <c r="N139" s="240"/>
      <c r="O139" s="240"/>
      <c r="P139" s="240"/>
      <c r="Q139" s="240"/>
      <c r="R139" s="240"/>
      <c r="S139" s="240"/>
      <c r="T139" s="240"/>
      <c r="U139" s="121">
        <v>18.1</v>
      </c>
    </row>
    <row r="140" spans="1:20" ht="95.25" thickBot="1">
      <c r="A140" s="141">
        <v>90</v>
      </c>
      <c r="B140" s="88" t="s">
        <v>99</v>
      </c>
      <c r="C140" s="19">
        <f>C141+C143</f>
        <v>0</v>
      </c>
      <c r="D140" s="19">
        <f aca="true" t="shared" si="48" ref="D140:J140">D141+D143</f>
        <v>0</v>
      </c>
      <c r="E140" s="19">
        <f t="shared" si="48"/>
        <v>0</v>
      </c>
      <c r="F140" s="19">
        <f t="shared" si="48"/>
        <v>0</v>
      </c>
      <c r="G140" s="19">
        <f t="shared" si="48"/>
        <v>0</v>
      </c>
      <c r="H140" s="19">
        <f t="shared" si="48"/>
        <v>0</v>
      </c>
      <c r="I140" s="19">
        <f t="shared" si="48"/>
        <v>0</v>
      </c>
      <c r="J140" s="19">
        <f t="shared" si="48"/>
        <v>0</v>
      </c>
      <c r="K140" s="13">
        <v>34.35</v>
      </c>
      <c r="L140" s="151"/>
      <c r="M140" s="152"/>
      <c r="N140" s="152"/>
      <c r="O140" s="152"/>
      <c r="P140" s="152"/>
      <c r="Q140" s="152"/>
      <c r="R140" s="152"/>
      <c r="S140" s="152"/>
      <c r="T140" s="152"/>
    </row>
    <row r="141" spans="1:20" ht="16.5" thickBot="1">
      <c r="A141" s="141">
        <v>91</v>
      </c>
      <c r="B141" s="11" t="s">
        <v>16</v>
      </c>
      <c r="C141" s="19">
        <f>D141+E141+F141+G141+H141+I141+J141</f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3"/>
      <c r="L141" s="151"/>
      <c r="M141" s="152"/>
      <c r="N141" s="152"/>
      <c r="O141" s="152"/>
      <c r="P141" s="152"/>
      <c r="Q141" s="152"/>
      <c r="R141" s="152"/>
      <c r="S141" s="152"/>
      <c r="T141" s="152"/>
    </row>
    <row r="142" spans="1:20" ht="48" thickBot="1">
      <c r="A142" s="141">
        <v>92</v>
      </c>
      <c r="B142" s="11" t="s">
        <v>45</v>
      </c>
      <c r="C142" s="19">
        <f>D142+E142+F142+G142+H142+I142+J142</f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3"/>
      <c r="L142" s="151"/>
      <c r="M142" s="152"/>
      <c r="N142" s="152"/>
      <c r="O142" s="152"/>
      <c r="P142" s="152"/>
      <c r="Q142" s="152"/>
      <c r="R142" s="152"/>
      <c r="S142" s="152"/>
      <c r="T142" s="152"/>
    </row>
    <row r="143" spans="1:20" ht="16.5" thickBot="1">
      <c r="A143" s="141">
        <v>93</v>
      </c>
      <c r="B143" s="11" t="s">
        <v>17</v>
      </c>
      <c r="C143" s="19">
        <f>D143+E143+F143+G143+H143+I143+J143</f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3"/>
      <c r="L143" s="151"/>
      <c r="M143" s="152"/>
      <c r="N143" s="152"/>
      <c r="O143" s="152"/>
      <c r="P143" s="152"/>
      <c r="Q143" s="152"/>
      <c r="R143" s="152"/>
      <c r="S143" s="152"/>
      <c r="T143" s="152"/>
    </row>
    <row r="144" spans="1:20" ht="48" thickBot="1">
      <c r="A144" s="141">
        <v>94</v>
      </c>
      <c r="B144" s="11" t="s">
        <v>45</v>
      </c>
      <c r="C144" s="19">
        <f>D144+E144+F144+G144+H144+I144+J144</f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3"/>
      <c r="L144" s="151"/>
      <c r="M144" s="152"/>
      <c r="N144" s="152"/>
      <c r="O144" s="152"/>
      <c r="P144" s="152"/>
      <c r="Q144" s="152"/>
      <c r="R144" s="152"/>
      <c r="S144" s="152"/>
      <c r="T144" s="152"/>
    </row>
    <row r="145" spans="1:20" ht="31.5" customHeight="1" thickBot="1">
      <c r="A145" s="141">
        <v>95</v>
      </c>
      <c r="B145" s="159" t="s">
        <v>28</v>
      </c>
      <c r="C145" s="160"/>
      <c r="D145" s="160"/>
      <c r="E145" s="160"/>
      <c r="F145" s="160"/>
      <c r="G145" s="160"/>
      <c r="H145" s="160"/>
      <c r="I145" s="160"/>
      <c r="J145" s="160"/>
      <c r="K145" s="161"/>
      <c r="L145" s="151"/>
      <c r="M145" s="152"/>
      <c r="N145" s="152"/>
      <c r="O145" s="152"/>
      <c r="P145" s="152"/>
      <c r="Q145" s="152"/>
      <c r="R145" s="152"/>
      <c r="S145" s="152"/>
      <c r="T145" s="152"/>
    </row>
    <row r="146" spans="1:20" ht="48" thickBot="1">
      <c r="A146" s="141">
        <v>96</v>
      </c>
      <c r="B146" s="11" t="s">
        <v>21</v>
      </c>
      <c r="C146" s="29">
        <f>C147+C149</f>
        <v>129437.90000000001</v>
      </c>
      <c r="D146" s="29">
        <f aca="true" t="shared" si="49" ref="D146:J146">D147+D149</f>
        <v>14509.700000000003</v>
      </c>
      <c r="E146" s="29">
        <f t="shared" si="49"/>
        <v>18360.699999999997</v>
      </c>
      <c r="F146" s="29">
        <f t="shared" si="49"/>
        <v>19415.500000000004</v>
      </c>
      <c r="G146" s="29">
        <f t="shared" si="49"/>
        <v>19288</v>
      </c>
      <c r="H146" s="29">
        <f t="shared" si="49"/>
        <v>19288</v>
      </c>
      <c r="I146" s="29">
        <f t="shared" si="49"/>
        <v>19288</v>
      </c>
      <c r="J146" s="29">
        <f t="shared" si="49"/>
        <v>19288</v>
      </c>
      <c r="K146" s="89"/>
      <c r="L146" s="151"/>
      <c r="M146" s="152"/>
      <c r="N146" s="152"/>
      <c r="O146" s="152"/>
      <c r="P146" s="152"/>
      <c r="Q146" s="152"/>
      <c r="R146" s="152"/>
      <c r="S146" s="152"/>
      <c r="T146" s="152"/>
    </row>
    <row r="147" spans="1:20" ht="16.5" thickBot="1">
      <c r="A147" s="141">
        <v>97</v>
      </c>
      <c r="B147" s="11" t="s">
        <v>16</v>
      </c>
      <c r="C147" s="28">
        <f aca="true" t="shared" si="50" ref="C147:J148">C155+C173+C168</f>
        <v>66.6</v>
      </c>
      <c r="D147" s="28">
        <f t="shared" si="50"/>
        <v>66.6</v>
      </c>
      <c r="E147" s="28">
        <f t="shared" si="50"/>
        <v>0</v>
      </c>
      <c r="F147" s="28">
        <f t="shared" si="50"/>
        <v>0</v>
      </c>
      <c r="G147" s="28">
        <f t="shared" si="50"/>
        <v>0</v>
      </c>
      <c r="H147" s="28">
        <f t="shared" si="50"/>
        <v>0</v>
      </c>
      <c r="I147" s="28">
        <f t="shared" si="50"/>
        <v>0</v>
      </c>
      <c r="J147" s="28">
        <f t="shared" si="50"/>
        <v>0</v>
      </c>
      <c r="K147" s="89"/>
      <c r="L147" s="151"/>
      <c r="M147" s="152"/>
      <c r="N147" s="152"/>
      <c r="O147" s="152"/>
      <c r="P147" s="152"/>
      <c r="Q147" s="152"/>
      <c r="R147" s="152"/>
      <c r="S147" s="152"/>
      <c r="T147" s="152"/>
    </row>
    <row r="148" spans="1:20" ht="48" thickBot="1">
      <c r="A148" s="141">
        <v>98</v>
      </c>
      <c r="B148" s="11" t="s">
        <v>45</v>
      </c>
      <c r="C148" s="28">
        <f t="shared" si="50"/>
        <v>66.6</v>
      </c>
      <c r="D148" s="28">
        <f t="shared" si="50"/>
        <v>66.6</v>
      </c>
      <c r="E148" s="28">
        <f t="shared" si="50"/>
        <v>0</v>
      </c>
      <c r="F148" s="28">
        <f t="shared" si="50"/>
        <v>0</v>
      </c>
      <c r="G148" s="28">
        <f t="shared" si="50"/>
        <v>0</v>
      </c>
      <c r="H148" s="28">
        <f t="shared" si="50"/>
        <v>0</v>
      </c>
      <c r="I148" s="28">
        <f t="shared" si="50"/>
        <v>0</v>
      </c>
      <c r="J148" s="28">
        <f t="shared" si="50"/>
        <v>0</v>
      </c>
      <c r="K148" s="89"/>
      <c r="L148" s="151"/>
      <c r="M148" s="152"/>
      <c r="N148" s="152"/>
      <c r="O148" s="152"/>
      <c r="P148" s="152"/>
      <c r="Q148" s="152"/>
      <c r="R148" s="152"/>
      <c r="S148" s="152"/>
      <c r="T148" s="152"/>
    </row>
    <row r="149" spans="1:20" ht="16.5" thickBot="1">
      <c r="A149" s="141">
        <v>99</v>
      </c>
      <c r="B149" s="11" t="s">
        <v>17</v>
      </c>
      <c r="C149" s="28">
        <f aca="true" t="shared" si="51" ref="C149:J150">C157+C161+C164+C170+C175</f>
        <v>129371.3</v>
      </c>
      <c r="D149" s="123">
        <f t="shared" si="51"/>
        <v>14443.100000000002</v>
      </c>
      <c r="E149" s="28">
        <f t="shared" si="51"/>
        <v>18360.699999999997</v>
      </c>
      <c r="F149" s="28">
        <f t="shared" si="51"/>
        <v>19415.500000000004</v>
      </c>
      <c r="G149" s="28">
        <f t="shared" si="51"/>
        <v>19288</v>
      </c>
      <c r="H149" s="28">
        <f t="shared" si="51"/>
        <v>19288</v>
      </c>
      <c r="I149" s="28">
        <f t="shared" si="51"/>
        <v>19288</v>
      </c>
      <c r="J149" s="28">
        <f t="shared" si="51"/>
        <v>19288</v>
      </c>
      <c r="K149" s="89"/>
      <c r="L149" s="151"/>
      <c r="M149" s="152"/>
      <c r="N149" s="152"/>
      <c r="O149" s="152"/>
      <c r="P149" s="152"/>
      <c r="Q149" s="152"/>
      <c r="R149" s="152"/>
      <c r="S149" s="152"/>
      <c r="T149" s="152"/>
    </row>
    <row r="150" spans="1:20" ht="48" thickBot="1">
      <c r="A150" s="141">
        <v>100</v>
      </c>
      <c r="B150" s="11" t="s">
        <v>45</v>
      </c>
      <c r="C150" s="28">
        <f t="shared" si="51"/>
        <v>129371.3</v>
      </c>
      <c r="D150" s="123">
        <f t="shared" si="51"/>
        <v>14443.100000000002</v>
      </c>
      <c r="E150" s="28">
        <f t="shared" si="51"/>
        <v>18360.699999999997</v>
      </c>
      <c r="F150" s="28">
        <f t="shared" si="51"/>
        <v>19415.500000000004</v>
      </c>
      <c r="G150" s="28">
        <f t="shared" si="51"/>
        <v>19288</v>
      </c>
      <c r="H150" s="28">
        <f t="shared" si="51"/>
        <v>19288</v>
      </c>
      <c r="I150" s="28">
        <f t="shared" si="51"/>
        <v>19288</v>
      </c>
      <c r="J150" s="28">
        <f t="shared" si="51"/>
        <v>19288</v>
      </c>
      <c r="K150" s="89"/>
      <c r="L150" s="151"/>
      <c r="M150" s="152"/>
      <c r="N150" s="152"/>
      <c r="O150" s="152"/>
      <c r="P150" s="152"/>
      <c r="Q150" s="152"/>
      <c r="R150" s="152"/>
      <c r="S150" s="152"/>
      <c r="T150" s="152"/>
    </row>
    <row r="151" spans="1:20" ht="16.5" customHeight="1" hidden="1" thickBot="1">
      <c r="A151" s="141"/>
      <c r="B151" s="11" t="s">
        <v>18</v>
      </c>
      <c r="C151" s="28"/>
      <c r="D151" s="28"/>
      <c r="E151" s="28"/>
      <c r="F151" s="28"/>
      <c r="G151" s="28"/>
      <c r="H151" s="28"/>
      <c r="I151" s="28"/>
      <c r="J151" s="28"/>
      <c r="K151" s="89"/>
      <c r="L151" s="151"/>
      <c r="M151" s="152"/>
      <c r="N151" s="152"/>
      <c r="O151" s="152"/>
      <c r="P151" s="152"/>
      <c r="Q151" s="152"/>
      <c r="R151" s="152"/>
      <c r="S151" s="152"/>
      <c r="T151" s="152"/>
    </row>
    <row r="152" spans="1:20" ht="16.5" customHeight="1" hidden="1" thickBot="1">
      <c r="A152" s="141"/>
      <c r="B152" s="11" t="s">
        <v>17</v>
      </c>
      <c r="C152" s="28"/>
      <c r="D152" s="28"/>
      <c r="E152" s="28"/>
      <c r="F152" s="28"/>
      <c r="G152" s="28"/>
      <c r="H152" s="28"/>
      <c r="I152" s="28"/>
      <c r="J152" s="28"/>
      <c r="K152" s="89"/>
      <c r="L152" s="151"/>
      <c r="M152" s="152"/>
      <c r="N152" s="152"/>
      <c r="O152" s="152"/>
      <c r="P152" s="152"/>
      <c r="Q152" s="152"/>
      <c r="R152" s="152"/>
      <c r="S152" s="152"/>
      <c r="T152" s="152"/>
    </row>
    <row r="153" spans="1:20" ht="32.25" customHeight="1" hidden="1" thickBot="1">
      <c r="A153" s="141"/>
      <c r="B153" s="11" t="s">
        <v>19</v>
      </c>
      <c r="C153" s="28"/>
      <c r="D153" s="28"/>
      <c r="E153" s="28"/>
      <c r="F153" s="28"/>
      <c r="G153" s="28"/>
      <c r="H153" s="28"/>
      <c r="I153" s="28"/>
      <c r="J153" s="28"/>
      <c r="K153" s="89"/>
      <c r="L153" s="151"/>
      <c r="M153" s="152"/>
      <c r="N153" s="152"/>
      <c r="O153" s="152"/>
      <c r="P153" s="152"/>
      <c r="Q153" s="152"/>
      <c r="R153" s="152"/>
      <c r="S153" s="152"/>
      <c r="T153" s="152"/>
    </row>
    <row r="154" spans="1:20" ht="145.5" customHeight="1" thickBot="1">
      <c r="A154" s="141">
        <v>101</v>
      </c>
      <c r="B154" s="88" t="s">
        <v>72</v>
      </c>
      <c r="C154" s="29">
        <f>C155+C157</f>
        <v>126346.9</v>
      </c>
      <c r="D154" s="29">
        <f aca="true" t="shared" si="52" ref="D154:J154">D155+D157</f>
        <v>13583.7</v>
      </c>
      <c r="E154" s="29">
        <f t="shared" si="52"/>
        <v>17552.699999999997</v>
      </c>
      <c r="F154" s="29">
        <f t="shared" si="52"/>
        <v>18309.7</v>
      </c>
      <c r="G154" s="29">
        <f t="shared" si="52"/>
        <v>19225.2</v>
      </c>
      <c r="H154" s="29">
        <f t="shared" si="52"/>
        <v>19225.2</v>
      </c>
      <c r="I154" s="29">
        <f t="shared" si="52"/>
        <v>19225.2</v>
      </c>
      <c r="J154" s="29">
        <f t="shared" si="52"/>
        <v>19225.2</v>
      </c>
      <c r="K154" s="89" t="s">
        <v>109</v>
      </c>
      <c r="L154" s="151"/>
      <c r="M154" s="152"/>
      <c r="N154" s="152"/>
      <c r="O154" s="152"/>
      <c r="P154" s="152"/>
      <c r="Q154" s="152"/>
      <c r="R154" s="152"/>
      <c r="S154" s="152"/>
      <c r="T154" s="152"/>
    </row>
    <row r="155" spans="1:20" ht="16.5" thickBot="1">
      <c r="A155" s="141">
        <v>102</v>
      </c>
      <c r="B155" s="11" t="s">
        <v>16</v>
      </c>
      <c r="C155" s="29">
        <f>D155+E155+F155+G155+H155+I155+J155</f>
        <v>0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89"/>
      <c r="L155" s="151"/>
      <c r="M155" s="152"/>
      <c r="N155" s="152"/>
      <c r="O155" s="152"/>
      <c r="P155" s="152"/>
      <c r="Q155" s="152"/>
      <c r="R155" s="152"/>
      <c r="S155" s="152"/>
      <c r="T155" s="152"/>
    </row>
    <row r="156" spans="1:20" ht="48" thickBot="1">
      <c r="A156" s="141">
        <v>103</v>
      </c>
      <c r="B156" s="11" t="s">
        <v>45</v>
      </c>
      <c r="C156" s="29">
        <f>D156+E156+F156+G156+H156+I156+J156</f>
        <v>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89"/>
      <c r="L156" s="151"/>
      <c r="M156" s="152"/>
      <c r="N156" s="152"/>
      <c r="O156" s="152"/>
      <c r="P156" s="152"/>
      <c r="Q156" s="152"/>
      <c r="R156" s="152"/>
      <c r="S156" s="152"/>
      <c r="T156" s="152"/>
    </row>
    <row r="157" spans="1:23" ht="16.5" thickBot="1">
      <c r="A157" s="141">
        <v>104</v>
      </c>
      <c r="B157" s="11" t="s">
        <v>25</v>
      </c>
      <c r="C157" s="29">
        <f>D157+E157+F157+G157+H157+I157+J157</f>
        <v>126346.9</v>
      </c>
      <c r="D157" s="28">
        <f aca="true" t="shared" si="53" ref="D157:J157">D158</f>
        <v>13583.7</v>
      </c>
      <c r="E157" s="28">
        <f t="shared" si="53"/>
        <v>17552.699999999997</v>
      </c>
      <c r="F157" s="28">
        <f t="shared" si="53"/>
        <v>18309.7</v>
      </c>
      <c r="G157" s="28">
        <f t="shared" si="53"/>
        <v>19225.2</v>
      </c>
      <c r="H157" s="28">
        <f t="shared" si="53"/>
        <v>19225.2</v>
      </c>
      <c r="I157" s="28">
        <f t="shared" si="53"/>
        <v>19225.2</v>
      </c>
      <c r="J157" s="28">
        <f t="shared" si="53"/>
        <v>19225.2</v>
      </c>
      <c r="K157" s="89"/>
      <c r="L157" s="151"/>
      <c r="M157" s="152"/>
      <c r="N157" s="152"/>
      <c r="O157" s="152"/>
      <c r="P157" s="152"/>
      <c r="Q157" s="152"/>
      <c r="R157" s="152"/>
      <c r="S157" s="152"/>
      <c r="T157" s="152"/>
      <c r="V157">
        <v>139.3</v>
      </c>
      <c r="W157">
        <v>-24.4</v>
      </c>
    </row>
    <row r="158" spans="1:23" ht="48" thickBot="1">
      <c r="A158" s="141">
        <v>105</v>
      </c>
      <c r="B158" s="11" t="s">
        <v>45</v>
      </c>
      <c r="C158" s="29">
        <f>D158+E158+F158+G158+H158+I158+J158</f>
        <v>126346.9</v>
      </c>
      <c r="D158" s="28">
        <f>16789.7-3501.1+295.1</f>
        <v>13583.7</v>
      </c>
      <c r="E158" s="28">
        <f>17437.8+V158+W158</f>
        <v>17552.699999999997</v>
      </c>
      <c r="F158" s="28">
        <v>18309.7</v>
      </c>
      <c r="G158" s="28">
        <v>19225.2</v>
      </c>
      <c r="H158" s="28">
        <f>G158</f>
        <v>19225.2</v>
      </c>
      <c r="I158" s="28">
        <f>H158</f>
        <v>19225.2</v>
      </c>
      <c r="J158" s="28">
        <f>I158</f>
        <v>19225.2</v>
      </c>
      <c r="K158" s="89"/>
      <c r="L158" s="151"/>
      <c r="M158" s="152"/>
      <c r="N158" s="152"/>
      <c r="O158" s="152"/>
      <c r="P158" s="152"/>
      <c r="Q158" s="152"/>
      <c r="R158" s="152"/>
      <c r="S158" s="152"/>
      <c r="T158" s="152"/>
      <c r="V158">
        <v>139.3</v>
      </c>
      <c r="W158">
        <v>-24.4</v>
      </c>
    </row>
    <row r="159" spans="1:20" ht="15.75">
      <c r="A159" s="181">
        <v>106</v>
      </c>
      <c r="B159" s="15" t="s">
        <v>29</v>
      </c>
      <c r="C159" s="187">
        <f>C161</f>
        <v>0</v>
      </c>
      <c r="D159" s="187">
        <f>D161</f>
        <v>0</v>
      </c>
      <c r="E159" s="187">
        <f aca="true" t="shared" si="54" ref="E159:J159">E161</f>
        <v>0</v>
      </c>
      <c r="F159" s="187">
        <f t="shared" si="54"/>
        <v>0</v>
      </c>
      <c r="G159" s="187">
        <f t="shared" si="54"/>
        <v>0</v>
      </c>
      <c r="H159" s="187">
        <f t="shared" si="54"/>
        <v>0</v>
      </c>
      <c r="I159" s="187">
        <f t="shared" si="54"/>
        <v>0</v>
      </c>
      <c r="J159" s="187">
        <f t="shared" si="54"/>
        <v>0</v>
      </c>
      <c r="K159" s="179">
        <v>42.43</v>
      </c>
      <c r="L159" s="151"/>
      <c r="M159" s="152"/>
      <c r="N159" s="152"/>
      <c r="O159" s="152"/>
      <c r="P159" s="152"/>
      <c r="Q159" s="152"/>
      <c r="R159" s="152"/>
      <c r="S159" s="152"/>
      <c r="T159" s="152"/>
    </row>
    <row r="160" spans="1:20" ht="95.25" thickBot="1">
      <c r="A160" s="182"/>
      <c r="B160" s="11" t="s">
        <v>73</v>
      </c>
      <c r="C160" s="188"/>
      <c r="D160" s="188"/>
      <c r="E160" s="188"/>
      <c r="F160" s="188"/>
      <c r="G160" s="188"/>
      <c r="H160" s="188"/>
      <c r="I160" s="188"/>
      <c r="J160" s="188"/>
      <c r="K160" s="184"/>
      <c r="L160" s="151"/>
      <c r="M160" s="152"/>
      <c r="N160" s="152"/>
      <c r="O160" s="152"/>
      <c r="P160" s="152"/>
      <c r="Q160" s="152"/>
      <c r="R160" s="152"/>
      <c r="S160" s="152"/>
      <c r="T160" s="152"/>
    </row>
    <row r="161" spans="1:20" ht="16.5" thickBot="1">
      <c r="A161" s="141">
        <v>107</v>
      </c>
      <c r="B161" s="11" t="s">
        <v>17</v>
      </c>
      <c r="C161" s="29">
        <f>D161+E161+F161+G161+H161+I161+J161</f>
        <v>0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28">
        <v>0</v>
      </c>
      <c r="J161" s="28">
        <v>0</v>
      </c>
      <c r="K161" s="89"/>
      <c r="L161" s="151"/>
      <c r="M161" s="152"/>
      <c r="N161" s="152"/>
      <c r="O161" s="152"/>
      <c r="P161" s="152"/>
      <c r="Q161" s="152"/>
      <c r="R161" s="152"/>
      <c r="S161" s="152"/>
      <c r="T161" s="152"/>
    </row>
    <row r="162" spans="1:20" ht="48" thickBot="1">
      <c r="A162" s="141">
        <v>108</v>
      </c>
      <c r="B162" s="11" t="s">
        <v>45</v>
      </c>
      <c r="C162" s="29">
        <f>D162+E162+F162+G162+H162+I162+J162</f>
        <v>0</v>
      </c>
      <c r="D162" s="28">
        <v>0</v>
      </c>
      <c r="E162" s="28">
        <v>0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89"/>
      <c r="L162" s="151"/>
      <c r="M162" s="152"/>
      <c r="N162" s="152"/>
      <c r="O162" s="152"/>
      <c r="P162" s="152"/>
      <c r="Q162" s="152"/>
      <c r="R162" s="152"/>
      <c r="S162" s="152"/>
      <c r="T162" s="152"/>
    </row>
    <row r="163" spans="1:20" ht="79.5" thickBot="1">
      <c r="A163" s="141">
        <v>109</v>
      </c>
      <c r="B163" s="11" t="s">
        <v>51</v>
      </c>
      <c r="C163" s="29">
        <f>C164</f>
        <v>416.1</v>
      </c>
      <c r="D163" s="29">
        <f aca="true" t="shared" si="55" ref="D163:J164">D164</f>
        <v>48</v>
      </c>
      <c r="E163" s="29">
        <f t="shared" si="55"/>
        <v>57</v>
      </c>
      <c r="F163" s="29">
        <f t="shared" si="55"/>
        <v>59.9</v>
      </c>
      <c r="G163" s="29">
        <f t="shared" si="55"/>
        <v>62.8</v>
      </c>
      <c r="H163" s="29">
        <f t="shared" si="55"/>
        <v>62.8</v>
      </c>
      <c r="I163" s="29">
        <f t="shared" si="55"/>
        <v>62.8</v>
      </c>
      <c r="J163" s="29">
        <f t="shared" si="55"/>
        <v>62.8</v>
      </c>
      <c r="K163" s="89">
        <v>38.41</v>
      </c>
      <c r="L163" s="151"/>
      <c r="M163" s="152"/>
      <c r="N163" s="152"/>
      <c r="O163" s="152"/>
      <c r="P163" s="152"/>
      <c r="Q163" s="152"/>
      <c r="R163" s="152"/>
      <c r="S163" s="152"/>
      <c r="T163" s="152"/>
    </row>
    <row r="164" spans="1:20" ht="16.5" thickBot="1">
      <c r="A164" s="141">
        <v>110</v>
      </c>
      <c r="B164" s="11" t="s">
        <v>17</v>
      </c>
      <c r="C164" s="29">
        <f>D164+E164+F164+G164+H164+I164+J164</f>
        <v>416.1</v>
      </c>
      <c r="D164" s="28">
        <f>D165</f>
        <v>48</v>
      </c>
      <c r="E164" s="28">
        <f t="shared" si="55"/>
        <v>57</v>
      </c>
      <c r="F164" s="28">
        <f t="shared" si="55"/>
        <v>59.9</v>
      </c>
      <c r="G164" s="28">
        <f t="shared" si="55"/>
        <v>62.8</v>
      </c>
      <c r="H164" s="28">
        <f t="shared" si="55"/>
        <v>62.8</v>
      </c>
      <c r="I164" s="28">
        <f t="shared" si="55"/>
        <v>62.8</v>
      </c>
      <c r="J164" s="28">
        <f t="shared" si="55"/>
        <v>62.8</v>
      </c>
      <c r="K164" s="89"/>
      <c r="L164" s="151"/>
      <c r="M164" s="152"/>
      <c r="N164" s="152"/>
      <c r="O164" s="152"/>
      <c r="P164" s="152"/>
      <c r="Q164" s="152"/>
      <c r="R164" s="152"/>
      <c r="S164" s="152"/>
      <c r="T164" s="152"/>
    </row>
    <row r="165" spans="1:20" ht="48" thickBot="1">
      <c r="A165" s="141">
        <v>111</v>
      </c>
      <c r="B165" s="11" t="s">
        <v>45</v>
      </c>
      <c r="C165" s="29">
        <f>D165+E165+F165+G165+H165+I165+J165</f>
        <v>416.1</v>
      </c>
      <c r="D165" s="28">
        <f>58-10</f>
        <v>48</v>
      </c>
      <c r="E165" s="28">
        <v>57</v>
      </c>
      <c r="F165" s="28">
        <v>59.9</v>
      </c>
      <c r="G165" s="28">
        <v>62.8</v>
      </c>
      <c r="H165" s="28">
        <f>G165</f>
        <v>62.8</v>
      </c>
      <c r="I165" s="28">
        <f>H165</f>
        <v>62.8</v>
      </c>
      <c r="J165" s="28">
        <f>I165</f>
        <v>62.8</v>
      </c>
      <c r="K165" s="89"/>
      <c r="L165" s="151"/>
      <c r="M165" s="152"/>
      <c r="N165" s="152"/>
      <c r="O165" s="152"/>
      <c r="P165" s="152"/>
      <c r="Q165" s="152"/>
      <c r="R165" s="152"/>
      <c r="S165" s="152"/>
      <c r="T165" s="152"/>
    </row>
    <row r="166" spans="1:20" ht="15.75">
      <c r="A166" s="181">
        <v>112</v>
      </c>
      <c r="B166" s="15" t="s">
        <v>30</v>
      </c>
      <c r="C166" s="187">
        <f>C168+C170</f>
        <v>2627.2000000000003</v>
      </c>
      <c r="D166" s="187">
        <f aca="true" t="shared" si="56" ref="D166:J166">D168+D170</f>
        <v>830.3000000000001</v>
      </c>
      <c r="E166" s="187">
        <f t="shared" si="56"/>
        <v>751</v>
      </c>
      <c r="F166" s="187">
        <f t="shared" si="56"/>
        <v>1045.9</v>
      </c>
      <c r="G166" s="187">
        <f t="shared" si="56"/>
        <v>0</v>
      </c>
      <c r="H166" s="187">
        <f t="shared" si="56"/>
        <v>0</v>
      </c>
      <c r="I166" s="187">
        <f t="shared" si="56"/>
        <v>0</v>
      </c>
      <c r="J166" s="187">
        <f t="shared" si="56"/>
        <v>0</v>
      </c>
      <c r="K166" s="179">
        <v>44.45</v>
      </c>
      <c r="L166" s="151"/>
      <c r="M166" s="152"/>
      <c r="N166" s="152"/>
      <c r="O166" s="152"/>
      <c r="P166" s="152"/>
      <c r="Q166" s="152"/>
      <c r="R166" s="152"/>
      <c r="S166" s="152"/>
      <c r="T166" s="152"/>
    </row>
    <row r="167" spans="1:20" ht="111" thickBot="1">
      <c r="A167" s="182"/>
      <c r="B167" s="11" t="s">
        <v>52</v>
      </c>
      <c r="C167" s="188"/>
      <c r="D167" s="188"/>
      <c r="E167" s="188"/>
      <c r="F167" s="188"/>
      <c r="G167" s="188"/>
      <c r="H167" s="188"/>
      <c r="I167" s="188"/>
      <c r="J167" s="188"/>
      <c r="K167" s="180"/>
      <c r="L167" s="151"/>
      <c r="M167" s="152"/>
      <c r="N167" s="152"/>
      <c r="O167" s="152"/>
      <c r="P167" s="152"/>
      <c r="Q167" s="152"/>
      <c r="R167" s="152"/>
      <c r="S167" s="152"/>
      <c r="T167" s="152"/>
    </row>
    <row r="168" spans="1:20" ht="16.5" thickBot="1">
      <c r="A168" s="141">
        <v>113</v>
      </c>
      <c r="B168" s="11" t="s">
        <v>16</v>
      </c>
      <c r="C168" s="29">
        <f>D168+E168+F168+G168+H168+I168+J168</f>
        <v>66.6</v>
      </c>
      <c r="D168" s="123">
        <v>66.6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89"/>
      <c r="L168" s="151"/>
      <c r="M168" s="152"/>
      <c r="N168" s="152"/>
      <c r="O168" s="152"/>
      <c r="P168" s="152"/>
      <c r="Q168" s="152"/>
      <c r="R168" s="152"/>
      <c r="S168" s="152"/>
      <c r="T168" s="152"/>
    </row>
    <row r="169" spans="1:20" ht="48" thickBot="1">
      <c r="A169" s="181">
        <v>114</v>
      </c>
      <c r="B169" s="11" t="s">
        <v>45</v>
      </c>
      <c r="C169" s="29">
        <f>D169+E169+F169+G169+H169+I169+J169</f>
        <v>66.6</v>
      </c>
      <c r="D169" s="123">
        <v>66.6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89"/>
      <c r="L169" s="151"/>
      <c r="M169" s="152"/>
      <c r="N169" s="152"/>
      <c r="O169" s="152"/>
      <c r="P169" s="152"/>
      <c r="Q169" s="152"/>
      <c r="R169" s="152"/>
      <c r="S169" s="152"/>
      <c r="T169" s="152"/>
    </row>
    <row r="170" spans="1:23" ht="16.5" thickBot="1">
      <c r="A170" s="200"/>
      <c r="B170" s="11" t="s">
        <v>17</v>
      </c>
      <c r="C170" s="29">
        <f>D170+E170+F170+G170+H170+I170+J170</f>
        <v>2560.6000000000004</v>
      </c>
      <c r="D170" s="123">
        <f>D171</f>
        <v>763.7</v>
      </c>
      <c r="E170" s="28">
        <f aca="true" t="shared" si="57" ref="E170:J170">E171</f>
        <v>751</v>
      </c>
      <c r="F170" s="28">
        <f t="shared" si="57"/>
        <v>1045.9</v>
      </c>
      <c r="G170" s="28">
        <f t="shared" si="57"/>
        <v>0</v>
      </c>
      <c r="H170" s="28">
        <f t="shared" si="57"/>
        <v>0</v>
      </c>
      <c r="I170" s="28">
        <f t="shared" si="57"/>
        <v>0</v>
      </c>
      <c r="J170" s="28">
        <f t="shared" si="57"/>
        <v>0</v>
      </c>
      <c r="K170" s="89"/>
      <c r="L170" s="151"/>
      <c r="M170" s="152"/>
      <c r="N170" s="152"/>
      <c r="O170" s="152"/>
      <c r="P170" s="152"/>
      <c r="Q170" s="152"/>
      <c r="R170" s="152"/>
      <c r="S170" s="152"/>
      <c r="T170" s="152"/>
      <c r="W170">
        <v>24.4</v>
      </c>
    </row>
    <row r="171" spans="1:23" ht="48" thickBot="1">
      <c r="A171" s="141">
        <v>115</v>
      </c>
      <c r="B171" s="11" t="s">
        <v>45</v>
      </c>
      <c r="C171" s="29">
        <f>D171+E171+F171+G171+H171+I171+J171</f>
        <v>2560.6000000000004</v>
      </c>
      <c r="D171" s="123">
        <f>941+44.4-221.7</f>
        <v>763.7</v>
      </c>
      <c r="E171" s="28">
        <f>726.6+W171</f>
        <v>751</v>
      </c>
      <c r="F171" s="28">
        <v>1045.9</v>
      </c>
      <c r="G171" s="28">
        <v>0</v>
      </c>
      <c r="H171" s="28">
        <v>0</v>
      </c>
      <c r="I171" s="28">
        <v>0</v>
      </c>
      <c r="J171" s="28">
        <v>0</v>
      </c>
      <c r="K171" s="91"/>
      <c r="L171" s="151"/>
      <c r="M171" s="152"/>
      <c r="N171" s="152"/>
      <c r="O171" s="152"/>
      <c r="P171" s="152"/>
      <c r="Q171" s="152"/>
      <c r="R171" s="152"/>
      <c r="S171" s="152"/>
      <c r="T171" s="152"/>
      <c r="W171">
        <v>24.4</v>
      </c>
    </row>
    <row r="172" spans="1:20" ht="111" thickBot="1">
      <c r="A172" s="141">
        <v>116</v>
      </c>
      <c r="B172" s="11" t="s">
        <v>66</v>
      </c>
      <c r="C172" s="29">
        <f>C173+C175</f>
        <v>47.7</v>
      </c>
      <c r="D172" s="29">
        <f aca="true" t="shared" si="58" ref="D172:J172">D173+D175</f>
        <v>47.7</v>
      </c>
      <c r="E172" s="29">
        <f t="shared" si="58"/>
        <v>0</v>
      </c>
      <c r="F172" s="29">
        <f t="shared" si="58"/>
        <v>0</v>
      </c>
      <c r="G172" s="29">
        <f t="shared" si="58"/>
        <v>0</v>
      </c>
      <c r="H172" s="29">
        <f t="shared" si="58"/>
        <v>0</v>
      </c>
      <c r="I172" s="29">
        <f t="shared" si="58"/>
        <v>0</v>
      </c>
      <c r="J172" s="29">
        <f t="shared" si="58"/>
        <v>0</v>
      </c>
      <c r="K172" s="89">
        <v>46.47</v>
      </c>
      <c r="L172" s="151"/>
      <c r="M172" s="152"/>
      <c r="N172" s="152"/>
      <c r="O172" s="152"/>
      <c r="P172" s="152"/>
      <c r="Q172" s="152"/>
      <c r="R172" s="152"/>
      <c r="S172" s="152"/>
      <c r="T172" s="152"/>
    </row>
    <row r="173" spans="1:20" ht="16.5" thickBot="1">
      <c r="A173" s="141">
        <v>117</v>
      </c>
      <c r="B173" s="11" t="s">
        <v>16</v>
      </c>
      <c r="C173" s="29">
        <f>D173+E173+F173+G173+H173+I173+J173</f>
        <v>0</v>
      </c>
      <c r="D173" s="28">
        <f>D174</f>
        <v>0</v>
      </c>
      <c r="E173" s="28">
        <f aca="true" t="shared" si="59" ref="E173:J173">E174</f>
        <v>0</v>
      </c>
      <c r="F173" s="28">
        <f t="shared" si="59"/>
        <v>0</v>
      </c>
      <c r="G173" s="28">
        <f t="shared" si="59"/>
        <v>0</v>
      </c>
      <c r="H173" s="28">
        <f t="shared" si="59"/>
        <v>0</v>
      </c>
      <c r="I173" s="28">
        <f t="shared" si="59"/>
        <v>0</v>
      </c>
      <c r="J173" s="28">
        <f t="shared" si="59"/>
        <v>0</v>
      </c>
      <c r="K173" s="89"/>
      <c r="L173" s="151"/>
      <c r="M173" s="152"/>
      <c r="N173" s="152"/>
      <c r="O173" s="152"/>
      <c r="P173" s="152"/>
      <c r="Q173" s="152"/>
      <c r="R173" s="152"/>
      <c r="S173" s="152"/>
      <c r="T173" s="152"/>
    </row>
    <row r="174" spans="1:20" ht="48" thickBot="1">
      <c r="A174" s="141">
        <v>118</v>
      </c>
      <c r="B174" s="11" t="s">
        <v>45</v>
      </c>
      <c r="C174" s="29">
        <f>D174+E174+F174+G174+H174+I174+J174</f>
        <v>0</v>
      </c>
      <c r="D174" s="28">
        <v>0</v>
      </c>
      <c r="E174" s="28">
        <v>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89"/>
      <c r="L174" s="151"/>
      <c r="M174" s="152"/>
      <c r="N174" s="152"/>
      <c r="O174" s="152"/>
      <c r="P174" s="152"/>
      <c r="Q174" s="152"/>
      <c r="R174" s="152"/>
      <c r="S174" s="152"/>
      <c r="T174" s="152"/>
    </row>
    <row r="175" spans="1:20" ht="16.5" thickBot="1">
      <c r="A175" s="141">
        <v>119</v>
      </c>
      <c r="B175" s="11" t="s">
        <v>17</v>
      </c>
      <c r="C175" s="29">
        <f>D175+E175+F175+G175+H175+I175+J175</f>
        <v>47.7</v>
      </c>
      <c r="D175" s="28">
        <f>D176</f>
        <v>47.7</v>
      </c>
      <c r="E175" s="28">
        <f aca="true" t="shared" si="60" ref="E175:J175">E176</f>
        <v>0</v>
      </c>
      <c r="F175" s="28">
        <f t="shared" si="60"/>
        <v>0</v>
      </c>
      <c r="G175" s="28">
        <f t="shared" si="60"/>
        <v>0</v>
      </c>
      <c r="H175" s="28">
        <f t="shared" si="60"/>
        <v>0</v>
      </c>
      <c r="I175" s="28">
        <f t="shared" si="60"/>
        <v>0</v>
      </c>
      <c r="J175" s="28">
        <f t="shared" si="60"/>
        <v>0</v>
      </c>
      <c r="K175" s="89"/>
      <c r="L175" s="151"/>
      <c r="M175" s="152"/>
      <c r="N175" s="152"/>
      <c r="O175" s="152"/>
      <c r="P175" s="152"/>
      <c r="Q175" s="152"/>
      <c r="R175" s="152"/>
      <c r="S175" s="152"/>
      <c r="T175" s="152"/>
    </row>
    <row r="176" spans="1:20" ht="48" thickBot="1">
      <c r="A176" s="141">
        <v>120</v>
      </c>
      <c r="B176" s="11" t="s">
        <v>45</v>
      </c>
      <c r="C176" s="29">
        <f>D176+E176+F176+G176+H176+I176+J176</f>
        <v>47.7</v>
      </c>
      <c r="D176" s="28">
        <v>47.7</v>
      </c>
      <c r="E176" s="28">
        <v>0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89"/>
      <c r="L176" s="151"/>
      <c r="M176" s="152"/>
      <c r="N176" s="152"/>
      <c r="O176" s="152"/>
      <c r="P176" s="152"/>
      <c r="Q176" s="152"/>
      <c r="R176" s="152"/>
      <c r="S176" s="152"/>
      <c r="T176" s="152"/>
    </row>
    <row r="177" spans="1:20" ht="47.25" customHeight="1" thickBot="1">
      <c r="A177" s="141">
        <v>121</v>
      </c>
      <c r="B177" s="201" t="s">
        <v>57</v>
      </c>
      <c r="C177" s="202"/>
      <c r="D177" s="202"/>
      <c r="E177" s="202"/>
      <c r="F177" s="202"/>
      <c r="G177" s="202"/>
      <c r="H177" s="202"/>
      <c r="I177" s="202"/>
      <c r="J177" s="202"/>
      <c r="K177" s="203"/>
      <c r="L177" s="151"/>
      <c r="M177" s="152"/>
      <c r="N177" s="152"/>
      <c r="O177" s="152"/>
      <c r="P177" s="152"/>
      <c r="Q177" s="152"/>
      <c r="R177" s="152"/>
      <c r="S177" s="152"/>
      <c r="T177" s="152"/>
    </row>
    <row r="178" spans="1:21" ht="48" thickBot="1">
      <c r="A178" s="141">
        <v>122</v>
      </c>
      <c r="B178" s="11" t="s">
        <v>21</v>
      </c>
      <c r="C178" s="22">
        <f aca="true" t="shared" si="61" ref="C178:J178">C179+C181</f>
        <v>44388.6</v>
      </c>
      <c r="D178" s="22">
        <f t="shared" si="61"/>
        <v>7905.2</v>
      </c>
      <c r="E178" s="22">
        <f t="shared" si="61"/>
        <v>7166.9</v>
      </c>
      <c r="F178" s="22">
        <f t="shared" si="61"/>
        <v>6381.5</v>
      </c>
      <c r="G178" s="22">
        <f t="shared" si="61"/>
        <v>6476.299999999999</v>
      </c>
      <c r="H178" s="22">
        <f t="shared" si="61"/>
        <v>6476.299999999999</v>
      </c>
      <c r="I178" s="22">
        <f t="shared" si="61"/>
        <v>6476.299999999999</v>
      </c>
      <c r="J178" s="22">
        <f t="shared" si="61"/>
        <v>6476.299999999999</v>
      </c>
      <c r="K178" s="89"/>
      <c r="L178" s="235">
        <f>L192</f>
        <v>278700</v>
      </c>
      <c r="M178" s="236"/>
      <c r="N178" s="236"/>
      <c r="O178" s="236"/>
      <c r="P178" s="236"/>
      <c r="Q178" s="236"/>
      <c r="R178" s="236"/>
      <c r="S178" s="236"/>
      <c r="T178" s="236"/>
      <c r="U178">
        <v>278.7</v>
      </c>
    </row>
    <row r="179" spans="1:20" ht="16.5" thickBot="1">
      <c r="A179" s="141">
        <v>123</v>
      </c>
      <c r="B179" s="11" t="s">
        <v>16</v>
      </c>
      <c r="C179" s="22">
        <f>C193</f>
        <v>31109.100000000002</v>
      </c>
      <c r="D179" s="23">
        <f>D193+D202+D207</f>
        <v>5446</v>
      </c>
      <c r="E179" s="23">
        <f>E193+E202+E207</f>
        <v>4875.8</v>
      </c>
      <c r="F179" s="23">
        <f aca="true" t="shared" si="62" ref="D179:J180">F193</f>
        <v>4484.7</v>
      </c>
      <c r="G179" s="23">
        <f t="shared" si="62"/>
        <v>4484.7</v>
      </c>
      <c r="H179" s="23">
        <f t="shared" si="62"/>
        <v>4484.7</v>
      </c>
      <c r="I179" s="23">
        <f t="shared" si="62"/>
        <v>4484.7</v>
      </c>
      <c r="J179" s="23">
        <f t="shared" si="62"/>
        <v>4484.7</v>
      </c>
      <c r="K179" s="89"/>
      <c r="L179" s="235">
        <f>L193</f>
        <v>-200000</v>
      </c>
      <c r="M179" s="236"/>
      <c r="N179" s="236"/>
      <c r="O179" s="236"/>
      <c r="P179" s="236"/>
      <c r="Q179" s="236"/>
      <c r="R179" s="236"/>
      <c r="S179" s="236"/>
      <c r="T179" s="236"/>
    </row>
    <row r="180" spans="1:20" ht="48" thickBot="1">
      <c r="A180" s="141">
        <v>124</v>
      </c>
      <c r="B180" s="11" t="s">
        <v>45</v>
      </c>
      <c r="C180" s="22">
        <f>C194</f>
        <v>20205.500000000004</v>
      </c>
      <c r="D180" s="23">
        <f t="shared" si="62"/>
        <v>2879.3</v>
      </c>
      <c r="E180" s="23">
        <f t="shared" si="62"/>
        <v>2887.7</v>
      </c>
      <c r="F180" s="23">
        <f t="shared" si="62"/>
        <v>2887.7</v>
      </c>
      <c r="G180" s="23">
        <f t="shared" si="62"/>
        <v>2887.7</v>
      </c>
      <c r="H180" s="23">
        <f t="shared" si="62"/>
        <v>2887.7</v>
      </c>
      <c r="I180" s="23">
        <f t="shared" si="62"/>
        <v>2887.7</v>
      </c>
      <c r="J180" s="23">
        <f t="shared" si="62"/>
        <v>2887.7</v>
      </c>
      <c r="K180" s="89"/>
      <c r="L180" s="235">
        <f>L194</f>
        <v>200000</v>
      </c>
      <c r="M180" s="236"/>
      <c r="N180" s="236"/>
      <c r="O180" s="236"/>
      <c r="P180" s="236"/>
      <c r="Q180" s="236"/>
      <c r="R180" s="236"/>
      <c r="S180" s="236"/>
      <c r="T180" s="236"/>
    </row>
    <row r="181" spans="1:20" ht="16.5" thickBot="1">
      <c r="A181" s="141">
        <v>125</v>
      </c>
      <c r="B181" s="11" t="s">
        <v>17</v>
      </c>
      <c r="C181" s="22">
        <f>C195+C199</f>
        <v>13279.499999999998</v>
      </c>
      <c r="D181" s="125">
        <f>D195+D199+D204+D209</f>
        <v>2459.2</v>
      </c>
      <c r="E181" s="125">
        <f>E195+E199+E204+E209</f>
        <v>2291.1</v>
      </c>
      <c r="F181" s="125">
        <f>F195+F199+F204</f>
        <v>1896.8</v>
      </c>
      <c r="G181" s="125">
        <f>G195+G199+G204</f>
        <v>1991.6</v>
      </c>
      <c r="H181" s="125">
        <f>H195+H199+H204</f>
        <v>1991.6</v>
      </c>
      <c r="I181" s="125">
        <f>I195+I199+I204</f>
        <v>1991.6</v>
      </c>
      <c r="J181" s="125">
        <f>J195+J199+J204</f>
        <v>1991.6</v>
      </c>
      <c r="K181" s="89"/>
      <c r="L181" s="235">
        <f>L195</f>
        <v>-82313.35</v>
      </c>
      <c r="M181" s="236"/>
      <c r="N181" s="236"/>
      <c r="O181" s="236"/>
      <c r="P181" s="236"/>
      <c r="Q181" s="236"/>
      <c r="R181" s="236"/>
      <c r="S181" s="236"/>
      <c r="T181" s="236"/>
    </row>
    <row r="182" spans="1:20" ht="48" thickBot="1">
      <c r="A182" s="141">
        <v>126</v>
      </c>
      <c r="B182" s="11" t="s">
        <v>45</v>
      </c>
      <c r="C182" s="22">
        <f>C196+C200</f>
        <v>10643.7</v>
      </c>
      <c r="D182" s="125">
        <f aca="true" t="shared" si="63" ref="D182:J182">D196+D200</f>
        <v>1695.8999999999999</v>
      </c>
      <c r="E182" s="125">
        <f t="shared" si="63"/>
        <v>1385.1</v>
      </c>
      <c r="F182" s="125">
        <f t="shared" si="63"/>
        <v>1454.3</v>
      </c>
      <c r="G182" s="125">
        <f t="shared" si="63"/>
        <v>1527.1</v>
      </c>
      <c r="H182" s="125">
        <f t="shared" si="63"/>
        <v>1527.1</v>
      </c>
      <c r="I182" s="125">
        <f t="shared" si="63"/>
        <v>1527.1</v>
      </c>
      <c r="J182" s="125">
        <f t="shared" si="63"/>
        <v>1527.1</v>
      </c>
      <c r="K182" s="89"/>
      <c r="L182" s="235">
        <f>L196</f>
        <v>361013.35</v>
      </c>
      <c r="M182" s="236"/>
      <c r="N182" s="236"/>
      <c r="O182" s="236"/>
      <c r="P182" s="236"/>
      <c r="Q182" s="236"/>
      <c r="R182" s="236"/>
      <c r="S182" s="236"/>
      <c r="T182" s="236"/>
    </row>
    <row r="183" spans="1:20" ht="16.5" customHeight="1" hidden="1" thickBot="1">
      <c r="A183" s="141"/>
      <c r="B183" s="11" t="s">
        <v>18</v>
      </c>
      <c r="C183" s="23"/>
      <c r="D183" s="23"/>
      <c r="E183" s="23"/>
      <c r="F183" s="23"/>
      <c r="G183" s="23"/>
      <c r="H183" s="23"/>
      <c r="I183" s="23"/>
      <c r="J183" s="23"/>
      <c r="K183" s="89"/>
      <c r="L183" s="151"/>
      <c r="M183" s="152"/>
      <c r="N183" s="152"/>
      <c r="O183" s="152"/>
      <c r="P183" s="152"/>
      <c r="Q183" s="152"/>
      <c r="R183" s="152"/>
      <c r="S183" s="152"/>
      <c r="T183" s="152"/>
    </row>
    <row r="184" spans="1:20" ht="16.5" customHeight="1" hidden="1" thickBot="1">
      <c r="A184" s="141"/>
      <c r="B184" s="11" t="s">
        <v>17</v>
      </c>
      <c r="C184" s="23"/>
      <c r="D184" s="23"/>
      <c r="E184" s="23"/>
      <c r="F184" s="23"/>
      <c r="G184" s="23"/>
      <c r="H184" s="23"/>
      <c r="I184" s="23"/>
      <c r="J184" s="23"/>
      <c r="K184" s="89"/>
      <c r="L184" s="151"/>
      <c r="M184" s="152"/>
      <c r="N184" s="152"/>
      <c r="O184" s="152"/>
      <c r="P184" s="152"/>
      <c r="Q184" s="152"/>
      <c r="R184" s="152"/>
      <c r="S184" s="152"/>
      <c r="T184" s="152"/>
    </row>
    <row r="185" spans="1:20" ht="32.25" customHeight="1" hidden="1" thickBot="1">
      <c r="A185" s="141"/>
      <c r="B185" s="11" t="s">
        <v>19</v>
      </c>
      <c r="C185" s="23"/>
      <c r="D185" s="23"/>
      <c r="E185" s="23"/>
      <c r="F185" s="23"/>
      <c r="G185" s="23"/>
      <c r="H185" s="23"/>
      <c r="I185" s="23"/>
      <c r="J185" s="23"/>
      <c r="K185" s="89"/>
      <c r="L185" s="151"/>
      <c r="M185" s="152"/>
      <c r="N185" s="152"/>
      <c r="O185" s="152"/>
      <c r="P185" s="152"/>
      <c r="Q185" s="152"/>
      <c r="R185" s="152"/>
      <c r="S185" s="152"/>
      <c r="T185" s="152"/>
    </row>
    <row r="186" spans="1:20" ht="15.75" customHeight="1" hidden="1">
      <c r="A186" s="181"/>
      <c r="B186" s="15" t="s">
        <v>31</v>
      </c>
      <c r="C186" s="189"/>
      <c r="D186" s="189"/>
      <c r="E186" s="189"/>
      <c r="F186" s="189"/>
      <c r="G186" s="189"/>
      <c r="H186" s="189"/>
      <c r="I186" s="189"/>
      <c r="J186" s="189"/>
      <c r="K186" s="179"/>
      <c r="L186" s="151"/>
      <c r="M186" s="152"/>
      <c r="N186" s="152"/>
      <c r="O186" s="152"/>
      <c r="P186" s="152"/>
      <c r="Q186" s="152"/>
      <c r="R186" s="152"/>
      <c r="S186" s="152"/>
      <c r="T186" s="152"/>
    </row>
    <row r="187" spans="1:20" ht="79.5" customHeight="1" hidden="1" thickBot="1">
      <c r="A187" s="182"/>
      <c r="B187" s="24" t="s">
        <v>32</v>
      </c>
      <c r="C187" s="190"/>
      <c r="D187" s="190"/>
      <c r="E187" s="190"/>
      <c r="F187" s="190"/>
      <c r="G187" s="190"/>
      <c r="H187" s="190"/>
      <c r="I187" s="190"/>
      <c r="J187" s="190"/>
      <c r="K187" s="180"/>
      <c r="L187" s="151"/>
      <c r="M187" s="152"/>
      <c r="N187" s="152"/>
      <c r="O187" s="152"/>
      <c r="P187" s="152"/>
      <c r="Q187" s="152"/>
      <c r="R187" s="152"/>
      <c r="S187" s="152"/>
      <c r="T187" s="152"/>
    </row>
    <row r="188" spans="1:20" ht="16.5" customHeight="1" hidden="1" thickBot="1">
      <c r="A188" s="141"/>
      <c r="B188" s="11" t="s">
        <v>16</v>
      </c>
      <c r="C188" s="23"/>
      <c r="D188" s="23"/>
      <c r="E188" s="23"/>
      <c r="F188" s="23"/>
      <c r="G188" s="23"/>
      <c r="H188" s="23"/>
      <c r="I188" s="23"/>
      <c r="J188" s="23"/>
      <c r="K188" s="89"/>
      <c r="L188" s="151"/>
      <c r="M188" s="152"/>
      <c r="N188" s="152"/>
      <c r="O188" s="152"/>
      <c r="P188" s="152"/>
      <c r="Q188" s="152"/>
      <c r="R188" s="152"/>
      <c r="S188" s="152"/>
      <c r="T188" s="152"/>
    </row>
    <row r="189" spans="1:20" ht="48" customHeight="1" hidden="1" thickBot="1">
      <c r="A189" s="141"/>
      <c r="B189" s="11" t="s">
        <v>45</v>
      </c>
      <c r="C189" s="23"/>
      <c r="D189" s="23"/>
      <c r="E189" s="23"/>
      <c r="F189" s="23"/>
      <c r="G189" s="23"/>
      <c r="H189" s="23"/>
      <c r="I189" s="23"/>
      <c r="J189" s="23"/>
      <c r="K189" s="89"/>
      <c r="L189" s="151"/>
      <c r="M189" s="152"/>
      <c r="N189" s="152"/>
      <c r="O189" s="152"/>
      <c r="P189" s="152"/>
      <c r="Q189" s="152"/>
      <c r="R189" s="152"/>
      <c r="S189" s="152"/>
      <c r="T189" s="152"/>
    </row>
    <row r="190" spans="1:20" ht="16.5" customHeight="1" hidden="1" thickBot="1">
      <c r="A190" s="141"/>
      <c r="B190" s="11" t="s">
        <v>17</v>
      </c>
      <c r="C190" s="23"/>
      <c r="D190" s="23"/>
      <c r="E190" s="23"/>
      <c r="F190" s="23"/>
      <c r="G190" s="23"/>
      <c r="H190" s="23"/>
      <c r="I190" s="23"/>
      <c r="J190" s="23"/>
      <c r="K190" s="89"/>
      <c r="L190" s="151"/>
      <c r="M190" s="152"/>
      <c r="N190" s="152"/>
      <c r="O190" s="152"/>
      <c r="P190" s="152"/>
      <c r="Q190" s="152"/>
      <c r="R190" s="152"/>
      <c r="S190" s="152"/>
      <c r="T190" s="152"/>
    </row>
    <row r="191" spans="1:20" ht="48" customHeight="1" hidden="1" thickBot="1">
      <c r="A191" s="141"/>
      <c r="B191" s="11" t="s">
        <v>45</v>
      </c>
      <c r="C191" s="23"/>
      <c r="D191" s="23"/>
      <c r="E191" s="23"/>
      <c r="F191" s="23"/>
      <c r="G191" s="23"/>
      <c r="H191" s="23"/>
      <c r="I191" s="23"/>
      <c r="J191" s="23"/>
      <c r="K191" s="89"/>
      <c r="L191" s="151"/>
      <c r="M191" s="152"/>
      <c r="N191" s="152"/>
      <c r="O191" s="152"/>
      <c r="P191" s="152"/>
      <c r="Q191" s="152"/>
      <c r="R191" s="152"/>
      <c r="S191" s="152"/>
      <c r="T191" s="152"/>
    </row>
    <row r="192" spans="1:20" ht="63.75" thickBot="1">
      <c r="A192" s="141">
        <v>127</v>
      </c>
      <c r="B192" s="11" t="s">
        <v>56</v>
      </c>
      <c r="C192" s="22">
        <f>C193+C195</f>
        <v>44388.6</v>
      </c>
      <c r="D192" s="22">
        <f aca="true" t="shared" si="64" ref="D192:J192">D193+D195</f>
        <v>6149.5</v>
      </c>
      <c r="E192" s="22">
        <f t="shared" si="64"/>
        <v>6238.7</v>
      </c>
      <c r="F192" s="22">
        <f t="shared" si="64"/>
        <v>6326.4</v>
      </c>
      <c r="G192" s="22">
        <f t="shared" si="64"/>
        <v>6418.5</v>
      </c>
      <c r="H192" s="22">
        <f t="shared" si="64"/>
        <v>6418.5</v>
      </c>
      <c r="I192" s="22">
        <f t="shared" si="64"/>
        <v>6418.5</v>
      </c>
      <c r="J192" s="22">
        <f t="shared" si="64"/>
        <v>6418.5</v>
      </c>
      <c r="K192" s="89">
        <v>50.51</v>
      </c>
      <c r="L192" s="237">
        <f>L193+L194+L195+L196</f>
        <v>278700</v>
      </c>
      <c r="M192" s="238"/>
      <c r="N192" s="238"/>
      <c r="O192" s="238"/>
      <c r="P192" s="238"/>
      <c r="Q192" s="238"/>
      <c r="R192" s="238"/>
      <c r="S192" s="238"/>
      <c r="T192" s="238"/>
    </row>
    <row r="193" spans="1:21" ht="16.5" thickBot="1">
      <c r="A193" s="141">
        <v>128</v>
      </c>
      <c r="B193" s="11" t="s">
        <v>16</v>
      </c>
      <c r="C193" s="22">
        <f>D193+E193+F193+G193+H193+I193+J193</f>
        <v>31109.100000000002</v>
      </c>
      <c r="D193" s="23">
        <f>U193+U194+4200.9</f>
        <v>4200.9</v>
      </c>
      <c r="E193" s="23">
        <v>4484.7</v>
      </c>
      <c r="F193" s="23">
        <v>4484.7</v>
      </c>
      <c r="G193" s="23">
        <v>4484.7</v>
      </c>
      <c r="H193" s="23">
        <f aca="true" t="shared" si="65" ref="H193:J196">G193</f>
        <v>4484.7</v>
      </c>
      <c r="I193" s="23">
        <f t="shared" si="65"/>
        <v>4484.7</v>
      </c>
      <c r="J193" s="23">
        <f t="shared" si="65"/>
        <v>4484.7</v>
      </c>
      <c r="K193" s="89"/>
      <c r="L193" s="235">
        <f>-200000</f>
        <v>-200000</v>
      </c>
      <c r="M193" s="236"/>
      <c r="N193" s="236"/>
      <c r="O193" s="236"/>
      <c r="P193" s="236"/>
      <c r="Q193" s="236"/>
      <c r="R193" s="236"/>
      <c r="S193" s="236"/>
      <c r="T193" s="236"/>
      <c r="U193">
        <v>-200</v>
      </c>
    </row>
    <row r="194" spans="1:21" ht="53.25" customHeight="1" thickBot="1">
      <c r="A194" s="141">
        <v>129</v>
      </c>
      <c r="B194" s="11" t="s">
        <v>45</v>
      </c>
      <c r="C194" s="22">
        <f>D194+E194+F194+G194+H194+I194+J194</f>
        <v>20205.500000000004</v>
      </c>
      <c r="D194" s="23">
        <f>2679.3+U194</f>
        <v>2879.3</v>
      </c>
      <c r="E194" s="23">
        <v>2887.7</v>
      </c>
      <c r="F194" s="23">
        <v>2887.7</v>
      </c>
      <c r="G194" s="23">
        <f>F194</f>
        <v>2887.7</v>
      </c>
      <c r="H194" s="23">
        <f t="shared" si="65"/>
        <v>2887.7</v>
      </c>
      <c r="I194" s="23">
        <f t="shared" si="65"/>
        <v>2887.7</v>
      </c>
      <c r="J194" s="23">
        <f t="shared" si="65"/>
        <v>2887.7</v>
      </c>
      <c r="K194" s="89"/>
      <c r="L194" s="235">
        <f>200000</f>
        <v>200000</v>
      </c>
      <c r="M194" s="236"/>
      <c r="N194" s="236"/>
      <c r="O194" s="236"/>
      <c r="P194" s="236"/>
      <c r="Q194" s="236"/>
      <c r="R194" s="236"/>
      <c r="S194" s="236"/>
      <c r="T194" s="236"/>
      <c r="U194">
        <v>200</v>
      </c>
    </row>
    <row r="195" spans="1:24" ht="16.5" thickBot="1">
      <c r="A195" s="141">
        <v>130</v>
      </c>
      <c r="B195" s="11" t="s">
        <v>25</v>
      </c>
      <c r="C195" s="22">
        <f>D195+E195+F195+G195+H195+I195+J195</f>
        <v>13279.499999999998</v>
      </c>
      <c r="D195" s="23">
        <f>1590.6+U195+U196+79.8-0.5</f>
        <v>1948.6</v>
      </c>
      <c r="E195" s="23">
        <f>2054+W195+X195</f>
        <v>1754</v>
      </c>
      <c r="F195" s="23">
        <v>1841.7</v>
      </c>
      <c r="G195" s="23">
        <v>1933.8</v>
      </c>
      <c r="H195" s="23">
        <f t="shared" si="65"/>
        <v>1933.8</v>
      </c>
      <c r="I195" s="23">
        <f t="shared" si="65"/>
        <v>1933.8</v>
      </c>
      <c r="J195" s="23">
        <f t="shared" si="65"/>
        <v>1933.8</v>
      </c>
      <c r="K195" s="89"/>
      <c r="L195" s="235">
        <f>-82313.35</f>
        <v>-82313.35</v>
      </c>
      <c r="M195" s="236"/>
      <c r="N195" s="236"/>
      <c r="O195" s="236"/>
      <c r="P195" s="236"/>
      <c r="Q195" s="236"/>
      <c r="R195" s="236"/>
      <c r="S195" s="236"/>
      <c r="T195" s="236"/>
      <c r="U195">
        <v>-82.3</v>
      </c>
      <c r="W195">
        <v>-287.2</v>
      </c>
      <c r="X195">
        <v>-12.8</v>
      </c>
    </row>
    <row r="196" spans="1:24" ht="53.25" customHeight="1" thickBot="1">
      <c r="A196" s="141">
        <v>131</v>
      </c>
      <c r="B196" s="11" t="s">
        <v>45</v>
      </c>
      <c r="C196" s="22">
        <f>D196+E196+F196+G196+H196+I196+J196</f>
        <v>10643.7</v>
      </c>
      <c r="D196" s="23">
        <f>1319.6+U196+15.3</f>
        <v>1695.8999999999999</v>
      </c>
      <c r="E196" s="23">
        <f>1685.1+W196+X196</f>
        <v>1385.1</v>
      </c>
      <c r="F196" s="23">
        <v>1454.3</v>
      </c>
      <c r="G196" s="23">
        <v>1527.1</v>
      </c>
      <c r="H196" s="23">
        <f t="shared" si="65"/>
        <v>1527.1</v>
      </c>
      <c r="I196" s="23">
        <f t="shared" si="65"/>
        <v>1527.1</v>
      </c>
      <c r="J196" s="23">
        <f t="shared" si="65"/>
        <v>1527.1</v>
      </c>
      <c r="K196" s="89"/>
      <c r="L196" s="235">
        <f>14296+68017.35+278700</f>
        <v>361013.35</v>
      </c>
      <c r="M196" s="236"/>
      <c r="N196" s="236"/>
      <c r="O196" s="236"/>
      <c r="P196" s="236"/>
      <c r="Q196" s="236"/>
      <c r="R196" s="236"/>
      <c r="S196" s="236"/>
      <c r="T196" s="236"/>
      <c r="U196">
        <v>361</v>
      </c>
      <c r="W196">
        <v>-287.2</v>
      </c>
      <c r="X196">
        <v>-12.8</v>
      </c>
    </row>
    <row r="197" spans="1:20" ht="15.75">
      <c r="A197" s="181">
        <v>132</v>
      </c>
      <c r="B197" s="15" t="s">
        <v>29</v>
      </c>
      <c r="C197" s="189">
        <v>0</v>
      </c>
      <c r="D197" s="189">
        <v>0</v>
      </c>
      <c r="E197" s="189">
        <v>0</v>
      </c>
      <c r="F197" s="189">
        <v>0</v>
      </c>
      <c r="G197" s="189">
        <v>0</v>
      </c>
      <c r="H197" s="189">
        <v>0</v>
      </c>
      <c r="I197" s="189">
        <v>0</v>
      </c>
      <c r="J197" s="189">
        <v>0</v>
      </c>
      <c r="K197" s="179">
        <v>50.51</v>
      </c>
      <c r="L197" s="151"/>
      <c r="M197" s="152"/>
      <c r="N197" s="152"/>
      <c r="O197" s="152"/>
      <c r="P197" s="152"/>
      <c r="Q197" s="152"/>
      <c r="R197" s="152"/>
      <c r="S197" s="152"/>
      <c r="T197" s="152"/>
    </row>
    <row r="198" spans="1:20" ht="63.75" thickBot="1">
      <c r="A198" s="182"/>
      <c r="B198" s="11" t="s">
        <v>33</v>
      </c>
      <c r="C198" s="190"/>
      <c r="D198" s="190"/>
      <c r="E198" s="190"/>
      <c r="F198" s="190"/>
      <c r="G198" s="190"/>
      <c r="H198" s="190"/>
      <c r="I198" s="190"/>
      <c r="J198" s="190"/>
      <c r="K198" s="184"/>
      <c r="L198" s="151"/>
      <c r="M198" s="152"/>
      <c r="N198" s="152"/>
      <c r="O198" s="152"/>
      <c r="P198" s="152"/>
      <c r="Q198" s="152"/>
      <c r="R198" s="152"/>
      <c r="S198" s="152"/>
      <c r="T198" s="152"/>
    </row>
    <row r="199" spans="1:20" ht="16.5" thickBot="1">
      <c r="A199" s="141">
        <v>133</v>
      </c>
      <c r="B199" s="11" t="s">
        <v>17</v>
      </c>
      <c r="C199" s="23">
        <v>0</v>
      </c>
      <c r="D199" s="23">
        <v>0</v>
      </c>
      <c r="E199" s="23">
        <v>0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89"/>
      <c r="L199" s="151"/>
      <c r="M199" s="152"/>
      <c r="N199" s="152"/>
      <c r="O199" s="152"/>
      <c r="P199" s="152"/>
      <c r="Q199" s="152"/>
      <c r="R199" s="152"/>
      <c r="S199" s="152"/>
      <c r="T199" s="152"/>
    </row>
    <row r="200" spans="1:20" ht="48" thickBot="1">
      <c r="A200" s="141">
        <v>134</v>
      </c>
      <c r="B200" s="11" t="s">
        <v>45</v>
      </c>
      <c r="C200" s="23">
        <v>0</v>
      </c>
      <c r="D200" s="23">
        <v>0</v>
      </c>
      <c r="E200" s="23">
        <v>0</v>
      </c>
      <c r="F200" s="23">
        <v>0</v>
      </c>
      <c r="G200" s="23">
        <v>0</v>
      </c>
      <c r="H200" s="23">
        <v>0</v>
      </c>
      <c r="I200" s="23">
        <v>0</v>
      </c>
      <c r="J200" s="23">
        <v>0</v>
      </c>
      <c r="K200" s="89"/>
      <c r="L200" s="151"/>
      <c r="M200" s="152"/>
      <c r="N200" s="152"/>
      <c r="O200" s="152"/>
      <c r="P200" s="152"/>
      <c r="Q200" s="152"/>
      <c r="R200" s="152"/>
      <c r="S200" s="152"/>
      <c r="T200" s="152"/>
    </row>
    <row r="201" spans="1:20" ht="57.75" customHeight="1" thickBot="1">
      <c r="A201" s="141">
        <v>135</v>
      </c>
      <c r="B201" s="11" t="s">
        <v>67</v>
      </c>
      <c r="C201" s="19">
        <f>C202+C204</f>
        <v>374.3</v>
      </c>
      <c r="D201" s="19">
        <f aca="true" t="shared" si="66" ref="D201:J201">D202+D204</f>
        <v>36</v>
      </c>
      <c r="E201" s="19">
        <f t="shared" si="66"/>
        <v>52</v>
      </c>
      <c r="F201" s="19">
        <f t="shared" si="66"/>
        <v>55.1</v>
      </c>
      <c r="G201" s="19">
        <f t="shared" si="66"/>
        <v>57.8</v>
      </c>
      <c r="H201" s="19">
        <f t="shared" si="66"/>
        <v>57.8</v>
      </c>
      <c r="I201" s="19">
        <f t="shared" si="66"/>
        <v>57.8</v>
      </c>
      <c r="J201" s="19">
        <f t="shared" si="66"/>
        <v>57.8</v>
      </c>
      <c r="K201" s="179">
        <v>50.51</v>
      </c>
      <c r="L201" s="151"/>
      <c r="M201" s="152"/>
      <c r="N201" s="152"/>
      <c r="O201" s="152"/>
      <c r="P201" s="152"/>
      <c r="Q201" s="152"/>
      <c r="R201" s="152"/>
      <c r="S201" s="152"/>
      <c r="T201" s="152"/>
    </row>
    <row r="202" spans="1:20" ht="16.5" thickBot="1">
      <c r="A202" s="141">
        <v>136</v>
      </c>
      <c r="B202" s="11" t="s">
        <v>16</v>
      </c>
      <c r="C202" s="16">
        <f>D202+E202+F202+G202+H202+I202+J202</f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84"/>
      <c r="L202" s="151"/>
      <c r="M202" s="152"/>
      <c r="N202" s="152"/>
      <c r="O202" s="152"/>
      <c r="P202" s="152"/>
      <c r="Q202" s="152"/>
      <c r="R202" s="152"/>
      <c r="S202" s="152"/>
      <c r="T202" s="152"/>
    </row>
    <row r="203" spans="1:20" ht="48" thickBot="1">
      <c r="A203" s="141">
        <v>137</v>
      </c>
      <c r="B203" s="11" t="s">
        <v>45</v>
      </c>
      <c r="C203" s="16">
        <f>D203+E203+F203+G203+H203+I203+J203</f>
        <v>0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89"/>
      <c r="L203" s="151"/>
      <c r="M203" s="152"/>
      <c r="N203" s="152"/>
      <c r="O203" s="152"/>
      <c r="P203" s="152"/>
      <c r="Q203" s="152"/>
      <c r="R203" s="152"/>
      <c r="S203" s="152"/>
      <c r="T203" s="152"/>
    </row>
    <row r="204" spans="1:20" ht="16.5" thickBot="1">
      <c r="A204" s="141">
        <v>138</v>
      </c>
      <c r="B204" s="11" t="s">
        <v>17</v>
      </c>
      <c r="C204" s="16">
        <f>D204+E204+F204+G204+H204+I204+J204</f>
        <v>374.3</v>
      </c>
      <c r="D204" s="16">
        <f>50-14</f>
        <v>36</v>
      </c>
      <c r="E204" s="16">
        <v>52</v>
      </c>
      <c r="F204" s="16">
        <v>55.1</v>
      </c>
      <c r="G204" s="16">
        <v>57.8</v>
      </c>
      <c r="H204" s="16">
        <f>G204</f>
        <v>57.8</v>
      </c>
      <c r="I204" s="16">
        <f>H204</f>
        <v>57.8</v>
      </c>
      <c r="J204" s="16">
        <f>I204</f>
        <v>57.8</v>
      </c>
      <c r="K204" s="89"/>
      <c r="L204" s="151"/>
      <c r="M204" s="152"/>
      <c r="N204" s="152"/>
      <c r="O204" s="152"/>
      <c r="P204" s="152"/>
      <c r="Q204" s="152"/>
      <c r="R204" s="152"/>
      <c r="S204" s="152"/>
      <c r="T204" s="152"/>
    </row>
    <row r="205" spans="1:20" ht="48" thickBot="1">
      <c r="A205" s="141">
        <v>139</v>
      </c>
      <c r="B205" s="11" t="s">
        <v>45</v>
      </c>
      <c r="C205" s="16">
        <f>D205+E205+F205+G205+H205+I205+J205</f>
        <v>0</v>
      </c>
      <c r="D205" s="16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89"/>
      <c r="L205" s="151"/>
      <c r="M205" s="152"/>
      <c r="N205" s="152"/>
      <c r="O205" s="152"/>
      <c r="P205" s="152"/>
      <c r="Q205" s="152"/>
      <c r="R205" s="152"/>
      <c r="S205" s="152"/>
      <c r="T205" s="152"/>
    </row>
    <row r="206" spans="1:20" ht="177.75" customHeight="1" thickBot="1">
      <c r="A206" s="141">
        <v>140</v>
      </c>
      <c r="B206" s="115" t="s">
        <v>112</v>
      </c>
      <c r="C206" s="19">
        <f aca="true" t="shared" si="67" ref="C206:J206">C207+C209</f>
        <v>2595.8999999999996</v>
      </c>
      <c r="D206" s="19">
        <f t="shared" si="67"/>
        <v>1719.6999999999998</v>
      </c>
      <c r="E206" s="19">
        <f t="shared" si="67"/>
        <v>876.2</v>
      </c>
      <c r="F206" s="19">
        <f t="shared" si="67"/>
        <v>0</v>
      </c>
      <c r="G206" s="19">
        <f t="shared" si="67"/>
        <v>0</v>
      </c>
      <c r="H206" s="19">
        <f t="shared" si="67"/>
        <v>0</v>
      </c>
      <c r="I206" s="19">
        <f t="shared" si="67"/>
        <v>0</v>
      </c>
      <c r="J206" s="19">
        <f t="shared" si="67"/>
        <v>0</v>
      </c>
      <c r="K206" s="92">
        <v>52.53</v>
      </c>
      <c r="L206" s="142"/>
      <c r="M206" s="143"/>
      <c r="N206" s="143"/>
      <c r="O206" s="143"/>
      <c r="P206" s="143"/>
      <c r="Q206" s="143"/>
      <c r="R206" s="143"/>
      <c r="S206" s="143"/>
      <c r="T206" s="143"/>
    </row>
    <row r="207" spans="1:20" ht="16.5" thickBot="1">
      <c r="A207" s="141">
        <v>141</v>
      </c>
      <c r="B207" s="11" t="s">
        <v>16</v>
      </c>
      <c r="C207" s="16">
        <f>D207+E207+F207+G207+H207+I207+J207</f>
        <v>1636.1999999999998</v>
      </c>
      <c r="D207" s="52">
        <v>1245.1</v>
      </c>
      <c r="E207" s="16">
        <f>E212+E217</f>
        <v>391.1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89"/>
      <c r="L207" s="151"/>
      <c r="M207" s="152"/>
      <c r="N207" s="152"/>
      <c r="O207" s="152"/>
      <c r="P207" s="152"/>
      <c r="Q207" s="152"/>
      <c r="R207" s="152"/>
      <c r="S207" s="152"/>
      <c r="T207" s="152"/>
    </row>
    <row r="208" spans="1:20" ht="32.25" thickBot="1">
      <c r="A208" s="141">
        <v>142</v>
      </c>
      <c r="B208" s="11" t="s">
        <v>85</v>
      </c>
      <c r="C208" s="16">
        <f>D208+E208+F208+G208+H208+I208+J208</f>
        <v>1636.1999999999998</v>
      </c>
      <c r="D208" s="52">
        <v>1245.1</v>
      </c>
      <c r="E208" s="16">
        <f>E213+E218</f>
        <v>391.1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89"/>
      <c r="L208" s="151"/>
      <c r="M208" s="152"/>
      <c r="N208" s="152"/>
      <c r="O208" s="152"/>
      <c r="P208" s="152"/>
      <c r="Q208" s="152"/>
      <c r="R208" s="152"/>
      <c r="S208" s="152"/>
      <c r="T208" s="152"/>
    </row>
    <row r="209" spans="1:20" ht="16.5" thickBot="1">
      <c r="A209" s="141">
        <v>143</v>
      </c>
      <c r="B209" s="11" t="s">
        <v>17</v>
      </c>
      <c r="C209" s="16">
        <f>D209+E209+F209+G209+H209+I209+J209</f>
        <v>959.6999999999998</v>
      </c>
      <c r="D209" s="52">
        <f>D210</f>
        <v>474.5999999999999</v>
      </c>
      <c r="E209" s="52">
        <f>E214+E219</f>
        <v>485.09999999999997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89"/>
      <c r="L209" s="151"/>
      <c r="M209" s="152"/>
      <c r="N209" s="152"/>
      <c r="O209" s="152"/>
      <c r="P209" s="152"/>
      <c r="Q209" s="152"/>
      <c r="R209" s="152"/>
      <c r="S209" s="152"/>
      <c r="T209" s="152"/>
    </row>
    <row r="210" spans="1:20" ht="32.25" thickBot="1">
      <c r="A210" s="141">
        <v>144</v>
      </c>
      <c r="B210" s="11" t="s">
        <v>86</v>
      </c>
      <c r="C210" s="16">
        <f>D210+E210+F210+G210+H210+I210+J210</f>
        <v>959.6999999999998</v>
      </c>
      <c r="D210" s="16">
        <f>1245.1-770.5</f>
        <v>474.5999999999999</v>
      </c>
      <c r="E210" s="16">
        <f>E215+E220</f>
        <v>485.09999999999997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89"/>
      <c r="L210" s="151"/>
      <c r="M210" s="152"/>
      <c r="N210" s="152"/>
      <c r="O210" s="152"/>
      <c r="P210" s="152"/>
      <c r="Q210" s="152"/>
      <c r="R210" s="152"/>
      <c r="S210" s="152"/>
      <c r="T210" s="152"/>
    </row>
    <row r="211" spans="1:20" ht="177.75" customHeight="1" thickBot="1">
      <c r="A211" s="141">
        <v>140</v>
      </c>
      <c r="B211" s="115" t="s">
        <v>115</v>
      </c>
      <c r="C211" s="19">
        <f aca="true" t="shared" si="68" ref="C211:J211">C212+C214</f>
        <v>2501.5999999999995</v>
      </c>
      <c r="D211" s="19">
        <f t="shared" si="68"/>
        <v>1719.6999999999998</v>
      </c>
      <c r="E211" s="19">
        <f t="shared" si="68"/>
        <v>781.9</v>
      </c>
      <c r="F211" s="19">
        <f t="shared" si="68"/>
        <v>0</v>
      </c>
      <c r="G211" s="19">
        <f t="shared" si="68"/>
        <v>0</v>
      </c>
      <c r="H211" s="19">
        <f t="shared" si="68"/>
        <v>0</v>
      </c>
      <c r="I211" s="19">
        <f t="shared" si="68"/>
        <v>0</v>
      </c>
      <c r="J211" s="19">
        <f t="shared" si="68"/>
        <v>0</v>
      </c>
      <c r="K211" s="92">
        <v>52.53</v>
      </c>
      <c r="L211" s="142"/>
      <c r="M211" s="143"/>
      <c r="N211" s="143"/>
      <c r="O211" s="143"/>
      <c r="P211" s="143"/>
      <c r="Q211" s="143"/>
      <c r="R211" s="143"/>
      <c r="S211" s="143"/>
      <c r="T211" s="143"/>
    </row>
    <row r="212" spans="1:23" ht="16.5" thickBot="1">
      <c r="A212" s="141">
        <v>141</v>
      </c>
      <c r="B212" s="11" t="s">
        <v>16</v>
      </c>
      <c r="C212" s="16">
        <f>D212+E212+F212+G212+H212+I212+J212</f>
        <v>1636.1999999999998</v>
      </c>
      <c r="D212" s="52">
        <v>1245.1</v>
      </c>
      <c r="E212" s="16">
        <f>W212</f>
        <v>391.1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89"/>
      <c r="L212" s="151"/>
      <c r="M212" s="152"/>
      <c r="N212" s="152"/>
      <c r="O212" s="152"/>
      <c r="P212" s="152"/>
      <c r="Q212" s="152"/>
      <c r="R212" s="152"/>
      <c r="S212" s="152"/>
      <c r="T212" s="152"/>
      <c r="W212">
        <v>391.1</v>
      </c>
    </row>
    <row r="213" spans="1:23" ht="32.25" thickBot="1">
      <c r="A213" s="141">
        <v>142</v>
      </c>
      <c r="B213" s="11" t="s">
        <v>85</v>
      </c>
      <c r="C213" s="16">
        <f>D213+E213+F213+G213+H213+I213+J213</f>
        <v>1636.1999999999998</v>
      </c>
      <c r="D213" s="52">
        <v>1245.1</v>
      </c>
      <c r="E213" s="16">
        <f>W213</f>
        <v>391.1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89"/>
      <c r="L213" s="151"/>
      <c r="M213" s="152"/>
      <c r="N213" s="152"/>
      <c r="O213" s="152"/>
      <c r="P213" s="152"/>
      <c r="Q213" s="152"/>
      <c r="R213" s="152"/>
      <c r="S213" s="152"/>
      <c r="T213" s="152"/>
      <c r="W213">
        <v>391.1</v>
      </c>
    </row>
    <row r="214" spans="1:24" ht="16.5" thickBot="1">
      <c r="A214" s="141">
        <v>143</v>
      </c>
      <c r="B214" s="11" t="s">
        <v>17</v>
      </c>
      <c r="C214" s="16">
        <f>D214+E214+F214+G214+H214+I214+J214</f>
        <v>865.3999999999999</v>
      </c>
      <c r="D214" s="52">
        <f>D215</f>
        <v>474.5999999999999</v>
      </c>
      <c r="E214" s="52">
        <f>W214+X214</f>
        <v>390.79999999999995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89"/>
      <c r="L214" s="151"/>
      <c r="M214" s="152"/>
      <c r="N214" s="152"/>
      <c r="O214" s="152"/>
      <c r="P214" s="152"/>
      <c r="Q214" s="152"/>
      <c r="R214" s="152"/>
      <c r="S214" s="152"/>
      <c r="T214" s="152"/>
      <c r="W214">
        <v>287.2</v>
      </c>
      <c r="X214">
        <v>103.6</v>
      </c>
    </row>
    <row r="215" spans="1:24" ht="32.25" thickBot="1">
      <c r="A215" s="141">
        <v>144</v>
      </c>
      <c r="B215" s="11" t="s">
        <v>86</v>
      </c>
      <c r="C215" s="16">
        <f>D215+E215+F215+G215+H215+I215+J215</f>
        <v>865.3999999999999</v>
      </c>
      <c r="D215" s="16">
        <f>1245.1-770.5</f>
        <v>474.5999999999999</v>
      </c>
      <c r="E215" s="16">
        <f>W215+X215</f>
        <v>390.79999999999995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89"/>
      <c r="L215" s="151"/>
      <c r="M215" s="152"/>
      <c r="N215" s="152"/>
      <c r="O215" s="152"/>
      <c r="P215" s="152"/>
      <c r="Q215" s="152"/>
      <c r="R215" s="152"/>
      <c r="S215" s="152"/>
      <c r="T215" s="152"/>
      <c r="W215">
        <v>287.2</v>
      </c>
      <c r="X215">
        <v>103.6</v>
      </c>
    </row>
    <row r="216" spans="1:20" ht="117" customHeight="1" thickBot="1">
      <c r="A216" s="141">
        <v>140</v>
      </c>
      <c r="B216" s="115" t="s">
        <v>116</v>
      </c>
      <c r="C216" s="19">
        <f aca="true" t="shared" si="69" ref="C216:J216">C217+C219</f>
        <v>94.3</v>
      </c>
      <c r="D216" s="19">
        <f t="shared" si="69"/>
        <v>0</v>
      </c>
      <c r="E216" s="19">
        <f t="shared" si="69"/>
        <v>94.3</v>
      </c>
      <c r="F216" s="19">
        <f t="shared" si="69"/>
        <v>0</v>
      </c>
      <c r="G216" s="19">
        <f t="shared" si="69"/>
        <v>0</v>
      </c>
      <c r="H216" s="19">
        <f t="shared" si="69"/>
        <v>0</v>
      </c>
      <c r="I216" s="19">
        <f t="shared" si="69"/>
        <v>0</v>
      </c>
      <c r="J216" s="19">
        <f t="shared" si="69"/>
        <v>0</v>
      </c>
      <c r="K216" s="92">
        <v>52.53</v>
      </c>
      <c r="L216" s="142"/>
      <c r="M216" s="143"/>
      <c r="N216" s="143"/>
      <c r="O216" s="143"/>
      <c r="P216" s="143"/>
      <c r="Q216" s="143"/>
      <c r="R216" s="143"/>
      <c r="S216" s="143"/>
      <c r="T216" s="143"/>
    </row>
    <row r="217" spans="1:20" ht="16.5" thickBot="1">
      <c r="A217" s="141">
        <v>141</v>
      </c>
      <c r="B217" s="11" t="s">
        <v>16</v>
      </c>
      <c r="C217" s="16">
        <f>D217+E217+F217+G217+H217+I217+J217</f>
        <v>0</v>
      </c>
      <c r="D217" s="52">
        <v>0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89"/>
      <c r="L217" s="151"/>
      <c r="M217" s="152"/>
      <c r="N217" s="152"/>
      <c r="O217" s="152"/>
      <c r="P217" s="152"/>
      <c r="Q217" s="152"/>
      <c r="R217" s="152"/>
      <c r="S217" s="152"/>
      <c r="T217" s="152"/>
    </row>
    <row r="218" spans="1:20" ht="32.25" thickBot="1">
      <c r="A218" s="141">
        <v>142</v>
      </c>
      <c r="B218" s="11" t="s">
        <v>85</v>
      </c>
      <c r="C218" s="16">
        <f>D218+E218+F218+G218+H218+I218+J218</f>
        <v>0</v>
      </c>
      <c r="D218" s="52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89"/>
      <c r="L218" s="151"/>
      <c r="M218" s="152"/>
      <c r="N218" s="152"/>
      <c r="O218" s="152"/>
      <c r="P218" s="152"/>
      <c r="Q218" s="152"/>
      <c r="R218" s="152"/>
      <c r="S218" s="152"/>
      <c r="T218" s="152"/>
    </row>
    <row r="219" spans="1:22" ht="16.5" thickBot="1">
      <c r="A219" s="141">
        <v>143</v>
      </c>
      <c r="B219" s="11" t="s">
        <v>17</v>
      </c>
      <c r="C219" s="16">
        <f>D219+E219+F219+G219+H219+I219+J219</f>
        <v>94.3</v>
      </c>
      <c r="D219" s="52">
        <f>D220</f>
        <v>0</v>
      </c>
      <c r="E219" s="52">
        <f>E220</f>
        <v>94.3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89"/>
      <c r="L219" s="151"/>
      <c r="M219" s="152"/>
      <c r="N219" s="152"/>
      <c r="O219" s="152"/>
      <c r="P219" s="152"/>
      <c r="Q219" s="152"/>
      <c r="R219" s="152"/>
      <c r="S219" s="152"/>
      <c r="T219" s="152"/>
      <c r="V219">
        <v>94.3</v>
      </c>
    </row>
    <row r="220" spans="1:22" ht="32.25" thickBot="1">
      <c r="A220" s="141">
        <v>144</v>
      </c>
      <c r="B220" s="11" t="s">
        <v>86</v>
      </c>
      <c r="C220" s="16">
        <f>D220+E220+F220+G220+H220+I220+J220</f>
        <v>94.3</v>
      </c>
      <c r="D220" s="16">
        <v>0</v>
      </c>
      <c r="E220" s="16">
        <f>V220</f>
        <v>94.3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89"/>
      <c r="L220" s="151"/>
      <c r="M220" s="152"/>
      <c r="N220" s="152"/>
      <c r="O220" s="152"/>
      <c r="P220" s="152"/>
      <c r="Q220" s="152"/>
      <c r="R220" s="152"/>
      <c r="S220" s="152"/>
      <c r="T220" s="152"/>
      <c r="V220">
        <v>94.3</v>
      </c>
    </row>
    <row r="221" spans="1:20" ht="31.5" customHeight="1" thickBot="1">
      <c r="A221" s="141">
        <v>145</v>
      </c>
      <c r="B221" s="191" t="s">
        <v>35</v>
      </c>
      <c r="C221" s="192"/>
      <c r="D221" s="192"/>
      <c r="E221" s="192"/>
      <c r="F221" s="192"/>
      <c r="G221" s="192"/>
      <c r="H221" s="192"/>
      <c r="I221" s="192"/>
      <c r="J221" s="192"/>
      <c r="K221" s="193"/>
      <c r="L221" s="151"/>
      <c r="M221" s="152"/>
      <c r="N221" s="152"/>
      <c r="O221" s="152"/>
      <c r="P221" s="152"/>
      <c r="Q221" s="152"/>
      <c r="R221" s="152"/>
      <c r="S221" s="152"/>
      <c r="T221" s="152"/>
    </row>
    <row r="222" spans="1:20" ht="48" thickBot="1">
      <c r="A222" s="141">
        <v>146</v>
      </c>
      <c r="B222" s="11" t="s">
        <v>21</v>
      </c>
      <c r="C222" s="19">
        <f>C223+C225</f>
        <v>1221.2</v>
      </c>
      <c r="D222" s="19">
        <f aca="true" t="shared" si="70" ref="D222:J222">D223+D225</f>
        <v>120.9</v>
      </c>
      <c r="E222" s="19">
        <f t="shared" si="70"/>
        <v>172.6</v>
      </c>
      <c r="F222" s="19">
        <f t="shared" si="70"/>
        <v>181.3</v>
      </c>
      <c r="G222" s="19">
        <f t="shared" si="70"/>
        <v>181.3</v>
      </c>
      <c r="H222" s="19">
        <f t="shared" si="70"/>
        <v>181.3</v>
      </c>
      <c r="I222" s="19">
        <f t="shared" si="70"/>
        <v>181.3</v>
      </c>
      <c r="J222" s="19">
        <f t="shared" si="70"/>
        <v>181.3</v>
      </c>
      <c r="K222" s="13"/>
      <c r="L222" s="151"/>
      <c r="M222" s="152"/>
      <c r="N222" s="152"/>
      <c r="O222" s="152"/>
      <c r="P222" s="152"/>
      <c r="Q222" s="152"/>
      <c r="R222" s="152"/>
      <c r="S222" s="152"/>
      <c r="T222" s="152"/>
    </row>
    <row r="223" spans="1:20" ht="16.5" thickBot="1">
      <c r="A223" s="141">
        <v>147</v>
      </c>
      <c r="B223" s="11" t="s">
        <v>16</v>
      </c>
      <c r="C223" s="16">
        <f aca="true" t="shared" si="71" ref="C223:J224">C232+C202</f>
        <v>0</v>
      </c>
      <c r="D223" s="16">
        <f t="shared" si="71"/>
        <v>0</v>
      </c>
      <c r="E223" s="16">
        <f t="shared" si="71"/>
        <v>0</v>
      </c>
      <c r="F223" s="16">
        <f t="shared" si="71"/>
        <v>0</v>
      </c>
      <c r="G223" s="16">
        <f t="shared" si="71"/>
        <v>0</v>
      </c>
      <c r="H223" s="16">
        <f t="shared" si="71"/>
        <v>0</v>
      </c>
      <c r="I223" s="16">
        <f t="shared" si="71"/>
        <v>0</v>
      </c>
      <c r="J223" s="16">
        <f t="shared" si="71"/>
        <v>0</v>
      </c>
      <c r="K223" s="13"/>
      <c r="L223" s="151"/>
      <c r="M223" s="152"/>
      <c r="N223" s="152"/>
      <c r="O223" s="152"/>
      <c r="P223" s="152"/>
      <c r="Q223" s="152"/>
      <c r="R223" s="152"/>
      <c r="S223" s="152"/>
      <c r="T223" s="152"/>
    </row>
    <row r="224" spans="1:20" ht="48" thickBot="1">
      <c r="A224" s="141">
        <v>148</v>
      </c>
      <c r="B224" s="11" t="s">
        <v>45</v>
      </c>
      <c r="C224" s="16">
        <f t="shared" si="71"/>
        <v>0</v>
      </c>
      <c r="D224" s="16">
        <f t="shared" si="71"/>
        <v>0</v>
      </c>
      <c r="E224" s="16">
        <f t="shared" si="71"/>
        <v>0</v>
      </c>
      <c r="F224" s="16">
        <f t="shared" si="71"/>
        <v>0</v>
      </c>
      <c r="G224" s="16">
        <f t="shared" si="71"/>
        <v>0</v>
      </c>
      <c r="H224" s="16">
        <f t="shared" si="71"/>
        <v>0</v>
      </c>
      <c r="I224" s="16">
        <f t="shared" si="71"/>
        <v>0</v>
      </c>
      <c r="J224" s="16">
        <f t="shared" si="71"/>
        <v>0</v>
      </c>
      <c r="K224" s="13"/>
      <c r="L224" s="151"/>
      <c r="M224" s="152"/>
      <c r="N224" s="152"/>
      <c r="O224" s="152"/>
      <c r="P224" s="152"/>
      <c r="Q224" s="152"/>
      <c r="R224" s="152"/>
      <c r="S224" s="152"/>
      <c r="T224" s="152"/>
    </row>
    <row r="225" spans="1:20" ht="16.5" thickBot="1">
      <c r="A225" s="141">
        <v>149</v>
      </c>
      <c r="B225" s="11" t="s">
        <v>17</v>
      </c>
      <c r="C225" s="16">
        <f>C234+C204</f>
        <v>1221.2</v>
      </c>
      <c r="D225" s="16">
        <f>D234</f>
        <v>120.9</v>
      </c>
      <c r="E225" s="16">
        <f aca="true" t="shared" si="72" ref="E225:J225">E234+E239</f>
        <v>172.6</v>
      </c>
      <c r="F225" s="16">
        <f t="shared" si="72"/>
        <v>181.3</v>
      </c>
      <c r="G225" s="16">
        <f t="shared" si="72"/>
        <v>181.3</v>
      </c>
      <c r="H225" s="16">
        <f t="shared" si="72"/>
        <v>181.3</v>
      </c>
      <c r="I225" s="16">
        <f t="shared" si="72"/>
        <v>181.3</v>
      </c>
      <c r="J225" s="16">
        <f t="shared" si="72"/>
        <v>181.3</v>
      </c>
      <c r="K225" s="13"/>
      <c r="L225" s="151"/>
      <c r="M225" s="152"/>
      <c r="N225" s="152"/>
      <c r="O225" s="152"/>
      <c r="P225" s="152"/>
      <c r="Q225" s="152"/>
      <c r="R225" s="152"/>
      <c r="S225" s="152"/>
      <c r="T225" s="152"/>
    </row>
    <row r="226" spans="1:20" ht="48" thickBot="1">
      <c r="A226" s="141">
        <v>150</v>
      </c>
      <c r="B226" s="11" t="s">
        <v>45</v>
      </c>
      <c r="C226" s="16">
        <f>C235+C205</f>
        <v>428.80000000000007</v>
      </c>
      <c r="D226" s="16">
        <f aca="true" t="shared" si="73" ref="D226:J226">D235+D205</f>
        <v>84.80000000000001</v>
      </c>
      <c r="E226" s="16">
        <f t="shared" si="73"/>
        <v>55</v>
      </c>
      <c r="F226" s="16">
        <f t="shared" si="73"/>
        <v>57.8</v>
      </c>
      <c r="G226" s="16">
        <f t="shared" si="73"/>
        <v>57.8</v>
      </c>
      <c r="H226" s="16">
        <f t="shared" si="73"/>
        <v>57.8</v>
      </c>
      <c r="I226" s="16">
        <f t="shared" si="73"/>
        <v>57.8</v>
      </c>
      <c r="J226" s="16">
        <f t="shared" si="73"/>
        <v>57.8</v>
      </c>
      <c r="K226" s="13"/>
      <c r="L226" s="151"/>
      <c r="M226" s="152"/>
      <c r="N226" s="152"/>
      <c r="O226" s="152"/>
      <c r="P226" s="152"/>
      <c r="Q226" s="152"/>
      <c r="R226" s="152"/>
      <c r="S226" s="152"/>
      <c r="T226" s="152"/>
    </row>
    <row r="227" spans="1:20" ht="16.5" customHeight="1" hidden="1" thickBot="1">
      <c r="A227" s="141"/>
      <c r="B227" s="11" t="s">
        <v>18</v>
      </c>
      <c r="C227" s="16"/>
      <c r="D227" s="16"/>
      <c r="E227" s="16"/>
      <c r="F227" s="16"/>
      <c r="G227" s="16"/>
      <c r="H227" s="16"/>
      <c r="I227" s="16"/>
      <c r="J227" s="16"/>
      <c r="K227" s="13"/>
      <c r="L227" s="151"/>
      <c r="M227" s="152"/>
      <c r="N227" s="152"/>
      <c r="O227" s="152"/>
      <c r="P227" s="152"/>
      <c r="Q227" s="152"/>
      <c r="R227" s="152"/>
      <c r="S227" s="152"/>
      <c r="T227" s="152"/>
    </row>
    <row r="228" spans="1:20" ht="16.5" customHeight="1" hidden="1" thickBot="1">
      <c r="A228" s="141"/>
      <c r="B228" s="11" t="s">
        <v>16</v>
      </c>
      <c r="C228" s="16"/>
      <c r="D228" s="16"/>
      <c r="E228" s="16"/>
      <c r="F228" s="16"/>
      <c r="G228" s="16"/>
      <c r="H228" s="16"/>
      <c r="I228" s="16"/>
      <c r="J228" s="16"/>
      <c r="K228" s="13"/>
      <c r="L228" s="151"/>
      <c r="M228" s="152"/>
      <c r="N228" s="152"/>
      <c r="O228" s="152"/>
      <c r="P228" s="152"/>
      <c r="Q228" s="152"/>
      <c r="R228" s="152"/>
      <c r="S228" s="152"/>
      <c r="T228" s="152"/>
    </row>
    <row r="229" spans="1:20" ht="16.5" customHeight="1" hidden="1" thickBot="1">
      <c r="A229" s="141"/>
      <c r="B229" s="11" t="s">
        <v>17</v>
      </c>
      <c r="C229" s="16"/>
      <c r="D229" s="16"/>
      <c r="E229" s="16"/>
      <c r="F229" s="16"/>
      <c r="G229" s="16"/>
      <c r="H229" s="16"/>
      <c r="I229" s="16"/>
      <c r="J229" s="16"/>
      <c r="K229" s="13"/>
      <c r="L229" s="151"/>
      <c r="M229" s="152"/>
      <c r="N229" s="152"/>
      <c r="O229" s="152"/>
      <c r="P229" s="152"/>
      <c r="Q229" s="152"/>
      <c r="R229" s="152"/>
      <c r="S229" s="152"/>
      <c r="T229" s="152"/>
    </row>
    <row r="230" spans="1:20" ht="48" customHeight="1" hidden="1" thickBot="1">
      <c r="A230" s="141"/>
      <c r="B230" s="11" t="s">
        <v>34</v>
      </c>
      <c r="C230" s="16"/>
      <c r="D230" s="16"/>
      <c r="E230" s="16"/>
      <c r="F230" s="16"/>
      <c r="G230" s="16"/>
      <c r="H230" s="16"/>
      <c r="I230" s="16"/>
      <c r="J230" s="16"/>
      <c r="K230" s="13"/>
      <c r="L230" s="151"/>
      <c r="M230" s="152"/>
      <c r="N230" s="152"/>
      <c r="O230" s="152"/>
      <c r="P230" s="152"/>
      <c r="Q230" s="152"/>
      <c r="R230" s="152"/>
      <c r="S230" s="152"/>
      <c r="T230" s="152"/>
    </row>
    <row r="231" spans="1:20" ht="102" customHeight="1" thickBot="1">
      <c r="A231" s="141">
        <v>151</v>
      </c>
      <c r="B231" s="11" t="s">
        <v>68</v>
      </c>
      <c r="C231" s="19">
        <f>C232+C234</f>
        <v>846.9</v>
      </c>
      <c r="D231" s="19">
        <f aca="true" t="shared" si="74" ref="D231:J231">D232+D234</f>
        <v>120.9</v>
      </c>
      <c r="E231" s="19">
        <f t="shared" si="74"/>
        <v>101</v>
      </c>
      <c r="F231" s="19">
        <f t="shared" si="74"/>
        <v>125</v>
      </c>
      <c r="G231" s="19">
        <f t="shared" si="74"/>
        <v>125</v>
      </c>
      <c r="H231" s="19">
        <f t="shared" si="74"/>
        <v>125</v>
      </c>
      <c r="I231" s="19">
        <f t="shared" si="74"/>
        <v>125</v>
      </c>
      <c r="J231" s="19">
        <f t="shared" si="74"/>
        <v>125</v>
      </c>
      <c r="K231" s="84">
        <v>56.57</v>
      </c>
      <c r="L231" s="151"/>
      <c r="M231" s="152"/>
      <c r="N231" s="152"/>
      <c r="O231" s="152"/>
      <c r="P231" s="152"/>
      <c r="Q231" s="152"/>
      <c r="R231" s="152"/>
      <c r="S231" s="152"/>
      <c r="T231" s="152"/>
    </row>
    <row r="232" spans="1:20" ht="16.5" thickBot="1">
      <c r="A232" s="141">
        <v>152</v>
      </c>
      <c r="B232" s="11" t="s">
        <v>16</v>
      </c>
      <c r="C232" s="16">
        <f>D232+E232+F232+G232+H232+I232+J232</f>
        <v>0</v>
      </c>
      <c r="D232" s="16"/>
      <c r="E232" s="16"/>
      <c r="F232" s="16"/>
      <c r="G232" s="16"/>
      <c r="H232" s="16"/>
      <c r="I232" s="16"/>
      <c r="J232" s="16"/>
      <c r="K232" s="13"/>
      <c r="L232" s="151"/>
      <c r="M232" s="152"/>
      <c r="N232" s="152"/>
      <c r="O232" s="152"/>
      <c r="P232" s="152"/>
      <c r="Q232" s="152"/>
      <c r="R232" s="152"/>
      <c r="S232" s="152"/>
      <c r="T232" s="152"/>
    </row>
    <row r="233" spans="1:20" ht="48" thickBot="1">
      <c r="A233" s="141">
        <v>153</v>
      </c>
      <c r="B233" s="11" t="s">
        <v>45</v>
      </c>
      <c r="C233" s="16">
        <f>D233+E233+F233+G233+H233+I233+J233</f>
        <v>0</v>
      </c>
      <c r="D233" s="16"/>
      <c r="E233" s="16"/>
      <c r="F233" s="16"/>
      <c r="G233" s="16"/>
      <c r="H233" s="16"/>
      <c r="I233" s="16"/>
      <c r="J233" s="16"/>
      <c r="K233" s="13"/>
      <c r="L233" s="151"/>
      <c r="M233" s="152"/>
      <c r="N233" s="152"/>
      <c r="O233" s="152"/>
      <c r="P233" s="152"/>
      <c r="Q233" s="152"/>
      <c r="R233" s="152"/>
      <c r="S233" s="152"/>
      <c r="T233" s="152"/>
    </row>
    <row r="234" spans="1:20" ht="16.5" thickBot="1">
      <c r="A234" s="141">
        <v>154</v>
      </c>
      <c r="B234" s="11" t="s">
        <v>17</v>
      </c>
      <c r="C234" s="16">
        <f>D234+E234+F234+G234+H234+I234+J234</f>
        <v>846.9</v>
      </c>
      <c r="D234" s="16">
        <v>120.9</v>
      </c>
      <c r="E234" s="16">
        <v>101</v>
      </c>
      <c r="F234" s="16">
        <v>125</v>
      </c>
      <c r="G234" s="16">
        <v>125</v>
      </c>
      <c r="H234" s="16">
        <f aca="true" t="shared" si="75" ref="G234:J235">G234</f>
        <v>125</v>
      </c>
      <c r="I234" s="16">
        <f t="shared" si="75"/>
        <v>125</v>
      </c>
      <c r="J234" s="16">
        <f t="shared" si="75"/>
        <v>125</v>
      </c>
      <c r="K234" s="13"/>
      <c r="L234" s="151"/>
      <c r="M234" s="152"/>
      <c r="N234" s="152"/>
      <c r="O234" s="152"/>
      <c r="P234" s="152"/>
      <c r="Q234" s="152"/>
      <c r="R234" s="152"/>
      <c r="S234" s="152"/>
      <c r="T234" s="152"/>
    </row>
    <row r="235" spans="1:20" ht="48" thickBot="1">
      <c r="A235" s="141">
        <v>155</v>
      </c>
      <c r="B235" s="11" t="s">
        <v>45</v>
      </c>
      <c r="C235" s="16">
        <f>D235+E235+F235+G235+H235+I235+J235</f>
        <v>428.80000000000007</v>
      </c>
      <c r="D235" s="16">
        <f>126.4-41.6</f>
        <v>84.80000000000001</v>
      </c>
      <c r="E235" s="16">
        <v>55</v>
      </c>
      <c r="F235" s="16">
        <v>57.8</v>
      </c>
      <c r="G235" s="16">
        <f t="shared" si="75"/>
        <v>57.8</v>
      </c>
      <c r="H235" s="16">
        <f t="shared" si="75"/>
        <v>57.8</v>
      </c>
      <c r="I235" s="16">
        <f t="shared" si="75"/>
        <v>57.8</v>
      </c>
      <c r="J235" s="16">
        <f t="shared" si="75"/>
        <v>57.8</v>
      </c>
      <c r="K235" s="13"/>
      <c r="L235" s="151"/>
      <c r="M235" s="152"/>
      <c r="N235" s="152"/>
      <c r="O235" s="152"/>
      <c r="P235" s="152"/>
      <c r="Q235" s="152"/>
      <c r="R235" s="152"/>
      <c r="S235" s="152"/>
      <c r="T235" s="152"/>
    </row>
    <row r="236" spans="1:20" ht="125.25" customHeight="1" thickBot="1">
      <c r="A236" s="141">
        <v>156</v>
      </c>
      <c r="B236" s="88" t="s">
        <v>113</v>
      </c>
      <c r="C236" s="19">
        <f>C237+C239</f>
        <v>353.1</v>
      </c>
      <c r="D236" s="19">
        <f aca="true" t="shared" si="76" ref="D236:J236">D237+D239</f>
        <v>0</v>
      </c>
      <c r="E236" s="19">
        <f t="shared" si="76"/>
        <v>71.6</v>
      </c>
      <c r="F236" s="19">
        <f t="shared" si="76"/>
        <v>56.3</v>
      </c>
      <c r="G236" s="19">
        <f t="shared" si="76"/>
        <v>56.3</v>
      </c>
      <c r="H236" s="19">
        <f t="shared" si="76"/>
        <v>56.3</v>
      </c>
      <c r="I236" s="19">
        <f t="shared" si="76"/>
        <v>56.3</v>
      </c>
      <c r="J236" s="19">
        <f t="shared" si="76"/>
        <v>56.3</v>
      </c>
      <c r="K236" s="84">
        <v>56.57</v>
      </c>
      <c r="L236" s="151"/>
      <c r="M236" s="152"/>
      <c r="N236" s="152"/>
      <c r="O236" s="152"/>
      <c r="P236" s="152"/>
      <c r="Q236" s="152"/>
      <c r="R236" s="152"/>
      <c r="S236" s="152"/>
      <c r="T236" s="152"/>
    </row>
    <row r="237" spans="1:20" ht="16.5" thickBot="1">
      <c r="A237" s="141">
        <v>157</v>
      </c>
      <c r="B237" s="11" t="s">
        <v>16</v>
      </c>
      <c r="C237" s="16">
        <f>D237+E237+F237+G237+H237+I237+J237</f>
        <v>0</v>
      </c>
      <c r="D237" s="16"/>
      <c r="E237" s="16"/>
      <c r="F237" s="16"/>
      <c r="G237" s="16"/>
      <c r="H237" s="16"/>
      <c r="I237" s="16"/>
      <c r="J237" s="16"/>
      <c r="K237" s="13"/>
      <c r="L237" s="151"/>
      <c r="M237" s="152"/>
      <c r="N237" s="152"/>
      <c r="O237" s="152"/>
      <c r="P237" s="152"/>
      <c r="Q237" s="152"/>
      <c r="R237" s="152"/>
      <c r="S237" s="152"/>
      <c r="T237" s="152"/>
    </row>
    <row r="238" spans="1:20" ht="48" thickBot="1">
      <c r="A238" s="141">
        <v>158</v>
      </c>
      <c r="B238" s="11" t="s">
        <v>45</v>
      </c>
      <c r="C238" s="16">
        <f>D238+E238+F238+G238+H238+I238+J238</f>
        <v>0</v>
      </c>
      <c r="D238" s="16"/>
      <c r="E238" s="16"/>
      <c r="F238" s="16"/>
      <c r="G238" s="16"/>
      <c r="H238" s="16"/>
      <c r="I238" s="16"/>
      <c r="J238" s="16"/>
      <c r="K238" s="13"/>
      <c r="L238" s="151"/>
      <c r="M238" s="152"/>
      <c r="N238" s="152"/>
      <c r="O238" s="152"/>
      <c r="P238" s="152"/>
      <c r="Q238" s="152"/>
      <c r="R238" s="152"/>
      <c r="S238" s="152"/>
      <c r="T238" s="152"/>
    </row>
    <row r="239" spans="1:20" ht="16.5" thickBot="1">
      <c r="A239" s="141">
        <v>159</v>
      </c>
      <c r="B239" s="11" t="s">
        <v>17</v>
      </c>
      <c r="C239" s="16">
        <f>D239+E239+F239+G239+H239+I239+J239</f>
        <v>353.1</v>
      </c>
      <c r="D239" s="16">
        <v>0</v>
      </c>
      <c r="E239" s="16">
        <f>E240</f>
        <v>71.6</v>
      </c>
      <c r="F239" s="16">
        <f>F240</f>
        <v>56.3</v>
      </c>
      <c r="G239" s="16">
        <f>G240</f>
        <v>56.3</v>
      </c>
      <c r="H239" s="16">
        <f>G239</f>
        <v>56.3</v>
      </c>
      <c r="I239" s="16">
        <f>H239</f>
        <v>56.3</v>
      </c>
      <c r="J239" s="16">
        <f>I239</f>
        <v>56.3</v>
      </c>
      <c r="K239" s="13"/>
      <c r="L239" s="151"/>
      <c r="M239" s="152"/>
      <c r="N239" s="152"/>
      <c r="O239" s="152"/>
      <c r="P239" s="152"/>
      <c r="Q239" s="152"/>
      <c r="R239" s="152"/>
      <c r="S239" s="152"/>
      <c r="T239" s="152"/>
    </row>
    <row r="240" spans="1:20" ht="48" thickBot="1">
      <c r="A240" s="141">
        <v>160</v>
      </c>
      <c r="B240" s="11" t="s">
        <v>45</v>
      </c>
      <c r="C240" s="16">
        <f>D240+E240+F240+G240+H240+I240+J240</f>
        <v>353.1</v>
      </c>
      <c r="D240" s="16">
        <v>0</v>
      </c>
      <c r="E240" s="16">
        <v>71.6</v>
      </c>
      <c r="F240" s="16">
        <v>56.3</v>
      </c>
      <c r="G240" s="16">
        <v>56.3</v>
      </c>
      <c r="H240" s="16">
        <v>56.3</v>
      </c>
      <c r="I240" s="16">
        <f>H240</f>
        <v>56.3</v>
      </c>
      <c r="J240" s="16">
        <f>I240</f>
        <v>56.3</v>
      </c>
      <c r="K240" s="13"/>
      <c r="L240" s="151"/>
      <c r="M240" s="152"/>
      <c r="N240" s="152"/>
      <c r="O240" s="152"/>
      <c r="P240" s="152"/>
      <c r="Q240" s="152"/>
      <c r="R240" s="152"/>
      <c r="S240" s="152"/>
      <c r="T240" s="152"/>
    </row>
    <row r="241" spans="1:20" ht="15.75" customHeight="1">
      <c r="A241" s="181">
        <v>161</v>
      </c>
      <c r="B241" s="194" t="s">
        <v>36</v>
      </c>
      <c r="C241" s="195"/>
      <c r="D241" s="195"/>
      <c r="E241" s="195"/>
      <c r="F241" s="195"/>
      <c r="G241" s="195"/>
      <c r="H241" s="195"/>
      <c r="I241" s="195"/>
      <c r="J241" s="195"/>
      <c r="K241" s="196"/>
      <c r="L241" s="151"/>
      <c r="M241" s="152"/>
      <c r="N241" s="152"/>
      <c r="O241" s="152"/>
      <c r="P241" s="152"/>
      <c r="Q241" s="152"/>
      <c r="R241" s="152"/>
      <c r="S241" s="152"/>
      <c r="T241" s="152"/>
    </row>
    <row r="242" spans="1:20" ht="16.5" thickBot="1">
      <c r="A242" s="182"/>
      <c r="B242" s="197" t="s">
        <v>37</v>
      </c>
      <c r="C242" s="198"/>
      <c r="D242" s="198"/>
      <c r="E242" s="198"/>
      <c r="F242" s="198"/>
      <c r="G242" s="198"/>
      <c r="H242" s="198"/>
      <c r="I242" s="198"/>
      <c r="J242" s="198"/>
      <c r="K242" s="199"/>
      <c r="L242" s="151"/>
      <c r="M242" s="152"/>
      <c r="N242" s="152"/>
      <c r="O242" s="152"/>
      <c r="P242" s="152"/>
      <c r="Q242" s="152"/>
      <c r="R242" s="152"/>
      <c r="S242" s="152"/>
      <c r="T242" s="152"/>
    </row>
    <row r="243" spans="1:20" ht="48" thickBot="1">
      <c r="A243" s="141">
        <v>162</v>
      </c>
      <c r="B243" s="11" t="s">
        <v>21</v>
      </c>
      <c r="C243" s="22">
        <f>C244</f>
        <v>51742.8</v>
      </c>
      <c r="D243" s="22">
        <f aca="true" t="shared" si="77" ref="D243:J243">D244</f>
        <v>6855.499999999999</v>
      </c>
      <c r="E243" s="22">
        <f t="shared" si="77"/>
        <v>7290.7</v>
      </c>
      <c r="F243" s="22">
        <f t="shared" si="77"/>
        <v>7415.400000000001</v>
      </c>
      <c r="G243" s="22">
        <f t="shared" si="77"/>
        <v>7545.3</v>
      </c>
      <c r="H243" s="22">
        <f t="shared" si="77"/>
        <v>7545.3</v>
      </c>
      <c r="I243" s="22">
        <f t="shared" si="77"/>
        <v>7545.3</v>
      </c>
      <c r="J243" s="22">
        <f t="shared" si="77"/>
        <v>7545.3</v>
      </c>
      <c r="K243" s="89"/>
      <c r="L243" s="151"/>
      <c r="M243" s="152"/>
      <c r="N243" s="152"/>
      <c r="O243" s="152"/>
      <c r="P243" s="152"/>
      <c r="Q243" s="152"/>
      <c r="R243" s="152"/>
      <c r="S243" s="152"/>
      <c r="T243" s="152"/>
    </row>
    <row r="244" spans="1:20" ht="16.5" thickBot="1">
      <c r="A244" s="141">
        <v>163</v>
      </c>
      <c r="B244" s="11" t="s">
        <v>24</v>
      </c>
      <c r="C244" s="22">
        <f>D244+E244+F244+G244+H244+I244+J244</f>
        <v>51742.8</v>
      </c>
      <c r="D244" s="23">
        <f aca="true" t="shared" si="78" ref="D244:J244">D248+D250+D252</f>
        <v>6855.499999999999</v>
      </c>
      <c r="E244" s="23">
        <f t="shared" si="78"/>
        <v>7290.7</v>
      </c>
      <c r="F244" s="23">
        <f t="shared" si="78"/>
        <v>7415.400000000001</v>
      </c>
      <c r="G244" s="23">
        <f t="shared" si="78"/>
        <v>7545.3</v>
      </c>
      <c r="H244" s="23">
        <f t="shared" si="78"/>
        <v>7545.3</v>
      </c>
      <c r="I244" s="23">
        <f t="shared" si="78"/>
        <v>7545.3</v>
      </c>
      <c r="J244" s="23">
        <f t="shared" si="78"/>
        <v>7545.3</v>
      </c>
      <c r="K244" s="89"/>
      <c r="L244" s="151"/>
      <c r="M244" s="152"/>
      <c r="N244" s="152"/>
      <c r="O244" s="152"/>
      <c r="P244" s="152"/>
      <c r="Q244" s="152"/>
      <c r="R244" s="152"/>
      <c r="S244" s="152"/>
      <c r="T244" s="152"/>
    </row>
    <row r="245" spans="1:20" ht="16.5" customHeight="1" hidden="1" thickBot="1">
      <c r="A245" s="141"/>
      <c r="B245" s="11" t="s">
        <v>18</v>
      </c>
      <c r="C245" s="23"/>
      <c r="D245" s="23"/>
      <c r="E245" s="23"/>
      <c r="F245" s="23"/>
      <c r="G245" s="23"/>
      <c r="H245" s="23"/>
      <c r="I245" s="23"/>
      <c r="J245" s="23"/>
      <c r="K245" s="89"/>
      <c r="L245" s="151"/>
      <c r="M245" s="152"/>
      <c r="N245" s="152"/>
      <c r="O245" s="152"/>
      <c r="P245" s="152"/>
      <c r="Q245" s="152"/>
      <c r="R245" s="152"/>
      <c r="S245" s="152"/>
      <c r="T245" s="152"/>
    </row>
    <row r="246" spans="1:20" ht="16.5" customHeight="1" hidden="1" thickBot="1">
      <c r="A246" s="141"/>
      <c r="B246" s="11" t="s">
        <v>38</v>
      </c>
      <c r="C246" s="23"/>
      <c r="D246" s="23"/>
      <c r="E246" s="23"/>
      <c r="F246" s="23"/>
      <c r="G246" s="23"/>
      <c r="H246" s="23"/>
      <c r="I246" s="23"/>
      <c r="J246" s="23"/>
      <c r="K246" s="89"/>
      <c r="L246" s="151"/>
      <c r="M246" s="152"/>
      <c r="N246" s="152"/>
      <c r="O246" s="152"/>
      <c r="P246" s="152"/>
      <c r="Q246" s="152"/>
      <c r="R246" s="152"/>
      <c r="S246" s="152"/>
      <c r="T246" s="152"/>
    </row>
    <row r="247" spans="1:20" ht="95.25" thickBot="1">
      <c r="A247" s="141">
        <v>164</v>
      </c>
      <c r="B247" s="88" t="s">
        <v>74</v>
      </c>
      <c r="C247" s="22">
        <f>C248</f>
        <v>51500.100000000006</v>
      </c>
      <c r="D247" s="22">
        <f aca="true" t="shared" si="79" ref="D247:J247">D248</f>
        <v>6829.599999999999</v>
      </c>
      <c r="E247" s="22">
        <f t="shared" si="79"/>
        <v>7257.2</v>
      </c>
      <c r="F247" s="22">
        <f t="shared" si="79"/>
        <v>7380.1</v>
      </c>
      <c r="G247" s="22">
        <f t="shared" si="79"/>
        <v>7508.3</v>
      </c>
      <c r="H247" s="22">
        <f t="shared" si="79"/>
        <v>7508.3</v>
      </c>
      <c r="I247" s="22">
        <f t="shared" si="79"/>
        <v>7508.3</v>
      </c>
      <c r="J247" s="22">
        <f t="shared" si="79"/>
        <v>7508.3</v>
      </c>
      <c r="K247" s="93" t="s">
        <v>110</v>
      </c>
      <c r="L247" s="151"/>
      <c r="M247" s="152"/>
      <c r="N247" s="152"/>
      <c r="O247" s="152"/>
      <c r="P247" s="152"/>
      <c r="Q247" s="152"/>
      <c r="R247" s="152"/>
      <c r="S247" s="152"/>
      <c r="T247" s="152"/>
    </row>
    <row r="248" spans="1:20" ht="16.5" thickBot="1">
      <c r="A248" s="141">
        <v>165</v>
      </c>
      <c r="B248" s="11" t="s">
        <v>17</v>
      </c>
      <c r="C248" s="22">
        <f>D248+E248+F248+G248+H248+I248+J248</f>
        <v>51500.100000000006</v>
      </c>
      <c r="D248" s="23">
        <f>7622.9-100-693.3</f>
        <v>6829.599999999999</v>
      </c>
      <c r="E248" s="23">
        <v>7257.2</v>
      </c>
      <c r="F248" s="23">
        <v>7380.1</v>
      </c>
      <c r="G248" s="23">
        <v>7508.3</v>
      </c>
      <c r="H248" s="23">
        <f>G248</f>
        <v>7508.3</v>
      </c>
      <c r="I248" s="23">
        <f>H248</f>
        <v>7508.3</v>
      </c>
      <c r="J248" s="23">
        <f>I248</f>
        <v>7508.3</v>
      </c>
      <c r="K248" s="89"/>
      <c r="L248" s="151"/>
      <c r="M248" s="152"/>
      <c r="N248" s="152"/>
      <c r="O248" s="152"/>
      <c r="P248" s="152"/>
      <c r="Q248" s="152"/>
      <c r="R248" s="152"/>
      <c r="S248" s="152"/>
      <c r="T248" s="152"/>
    </row>
    <row r="249" spans="1:27" ht="79.5" thickBot="1">
      <c r="A249" s="141">
        <v>166</v>
      </c>
      <c r="B249" s="88" t="s">
        <v>53</v>
      </c>
      <c r="C249" s="22">
        <f>C250</f>
        <v>242.7</v>
      </c>
      <c r="D249" s="22">
        <f aca="true" t="shared" si="80" ref="D249:J249">D250</f>
        <v>25.9</v>
      </c>
      <c r="E249" s="22">
        <f t="shared" si="80"/>
        <v>33.5</v>
      </c>
      <c r="F249" s="22">
        <f t="shared" si="80"/>
        <v>35.3</v>
      </c>
      <c r="G249" s="22">
        <f t="shared" si="80"/>
        <v>37</v>
      </c>
      <c r="H249" s="22">
        <f t="shared" si="80"/>
        <v>37</v>
      </c>
      <c r="I249" s="22">
        <f t="shared" si="80"/>
        <v>37</v>
      </c>
      <c r="J249" s="22">
        <f t="shared" si="80"/>
        <v>37</v>
      </c>
      <c r="K249" s="93">
        <v>62.64</v>
      </c>
      <c r="L249" s="87"/>
      <c r="M249" s="23"/>
      <c r="N249" s="23"/>
      <c r="O249" s="23"/>
      <c r="P249" s="23"/>
      <c r="Q249" s="23"/>
      <c r="R249" s="13"/>
      <c r="S249" s="151"/>
      <c r="T249" s="152"/>
      <c r="U249" s="152"/>
      <c r="V249" s="152"/>
      <c r="W249" s="152"/>
      <c r="X249" s="152"/>
      <c r="Y249" s="152"/>
      <c r="Z249" s="152"/>
      <c r="AA249" s="152"/>
    </row>
    <row r="250" spans="1:20" ht="16.5" thickBot="1">
      <c r="A250" s="141">
        <v>167</v>
      </c>
      <c r="B250" s="11" t="s">
        <v>38</v>
      </c>
      <c r="C250" s="22">
        <f>D250+E250+F250+G250+H250+I250+J250</f>
        <v>242.7</v>
      </c>
      <c r="D250" s="23">
        <f>32-6.1</f>
        <v>25.9</v>
      </c>
      <c r="E250" s="23">
        <v>33.5</v>
      </c>
      <c r="F250" s="23">
        <v>35.3</v>
      </c>
      <c r="G250" s="23">
        <v>37</v>
      </c>
      <c r="H250" s="23">
        <f>G250</f>
        <v>37</v>
      </c>
      <c r="I250" s="23">
        <f>H250</f>
        <v>37</v>
      </c>
      <c r="J250" s="23">
        <f>I250</f>
        <v>37</v>
      </c>
      <c r="K250" s="89"/>
      <c r="L250" s="151"/>
      <c r="M250" s="152"/>
      <c r="N250" s="152"/>
      <c r="O250" s="152"/>
      <c r="P250" s="152"/>
      <c r="Q250" s="152"/>
      <c r="R250" s="152"/>
      <c r="S250" s="152"/>
      <c r="T250" s="152"/>
    </row>
    <row r="251" spans="1:20" ht="63.75" customHeight="1" hidden="1" thickBot="1">
      <c r="A251" s="141"/>
      <c r="B251" s="11" t="s">
        <v>54</v>
      </c>
      <c r="C251" s="22">
        <f>C252</f>
        <v>0</v>
      </c>
      <c r="D251" s="22">
        <f aca="true" t="shared" si="81" ref="D251:J251">D252</f>
        <v>0</v>
      </c>
      <c r="E251" s="22">
        <f t="shared" si="81"/>
        <v>0</v>
      </c>
      <c r="F251" s="22">
        <f t="shared" si="81"/>
        <v>0</v>
      </c>
      <c r="G251" s="22">
        <f t="shared" si="81"/>
        <v>0</v>
      </c>
      <c r="H251" s="22">
        <f t="shared" si="81"/>
        <v>0</v>
      </c>
      <c r="I251" s="22">
        <f t="shared" si="81"/>
        <v>0</v>
      </c>
      <c r="J251" s="22">
        <f t="shared" si="81"/>
        <v>0</v>
      </c>
      <c r="K251" s="13"/>
      <c r="L251" s="151"/>
      <c r="M251" s="183"/>
      <c r="N251" s="183"/>
      <c r="O251" s="183"/>
      <c r="P251" s="183"/>
      <c r="Q251" s="183"/>
      <c r="R251" s="183"/>
      <c r="S251" s="183"/>
      <c r="T251" s="183"/>
    </row>
    <row r="252" spans="1:20" ht="16.5" customHeight="1" hidden="1" thickBot="1">
      <c r="A252" s="141"/>
      <c r="B252" s="11" t="s">
        <v>17</v>
      </c>
      <c r="C252" s="22">
        <f>D252+E252+F252+G252+H252+I252+J252</f>
        <v>0</v>
      </c>
      <c r="D252" s="23"/>
      <c r="E252" s="23"/>
      <c r="F252" s="23"/>
      <c r="G252" s="23"/>
      <c r="H252" s="23"/>
      <c r="I252" s="23"/>
      <c r="J252" s="23"/>
      <c r="K252" s="13"/>
      <c r="L252" s="151"/>
      <c r="M252" s="183"/>
      <c r="N252" s="183"/>
      <c r="O252" s="183"/>
      <c r="P252" s="183"/>
      <c r="Q252" s="183"/>
      <c r="R252" s="183"/>
      <c r="S252" s="183"/>
      <c r="T252" s="183"/>
    </row>
    <row r="253" ht="15.75">
      <c r="A253" s="7"/>
    </row>
  </sheetData>
  <sheetProtection/>
  <mergeCells count="366">
    <mergeCell ref="S249:AA249"/>
    <mergeCell ref="L250:T250"/>
    <mergeCell ref="L251:T251"/>
    <mergeCell ref="L252:T252"/>
    <mergeCell ref="L243:T243"/>
    <mergeCell ref="L244:T244"/>
    <mergeCell ref="L245:T245"/>
    <mergeCell ref="L246:T246"/>
    <mergeCell ref="L247:T247"/>
    <mergeCell ref="L248:T248"/>
    <mergeCell ref="L237:T237"/>
    <mergeCell ref="L238:T238"/>
    <mergeCell ref="L239:T239"/>
    <mergeCell ref="L240:T240"/>
    <mergeCell ref="A241:A242"/>
    <mergeCell ref="B241:K241"/>
    <mergeCell ref="L241:T242"/>
    <mergeCell ref="B242:K242"/>
    <mergeCell ref="L231:T231"/>
    <mergeCell ref="L232:T232"/>
    <mergeCell ref="L233:T233"/>
    <mergeCell ref="L234:T234"/>
    <mergeCell ref="L235:T235"/>
    <mergeCell ref="L236:T236"/>
    <mergeCell ref="L225:T225"/>
    <mergeCell ref="L226:T226"/>
    <mergeCell ref="L227:T227"/>
    <mergeCell ref="L228:T228"/>
    <mergeCell ref="L229:T229"/>
    <mergeCell ref="L230:T230"/>
    <mergeCell ref="L220:T220"/>
    <mergeCell ref="B221:K221"/>
    <mergeCell ref="L221:T221"/>
    <mergeCell ref="L222:T222"/>
    <mergeCell ref="L223:T223"/>
    <mergeCell ref="L224:T224"/>
    <mergeCell ref="L213:T213"/>
    <mergeCell ref="L214:T214"/>
    <mergeCell ref="L215:T215"/>
    <mergeCell ref="L217:T217"/>
    <mergeCell ref="L218:T218"/>
    <mergeCell ref="L219:T219"/>
    <mergeCell ref="L205:T205"/>
    <mergeCell ref="L207:T207"/>
    <mergeCell ref="L208:T208"/>
    <mergeCell ref="L209:T209"/>
    <mergeCell ref="L210:T210"/>
    <mergeCell ref="L212:T212"/>
    <mergeCell ref="L200:T200"/>
    <mergeCell ref="K201:K202"/>
    <mergeCell ref="L201:T201"/>
    <mergeCell ref="L202:T202"/>
    <mergeCell ref="L203:T203"/>
    <mergeCell ref="L204:T204"/>
    <mergeCell ref="H197:H198"/>
    <mergeCell ref="I197:I198"/>
    <mergeCell ref="J197:J198"/>
    <mergeCell ref="K197:K198"/>
    <mergeCell ref="L197:T198"/>
    <mergeCell ref="L199:T199"/>
    <mergeCell ref="A197:A198"/>
    <mergeCell ref="C197:C198"/>
    <mergeCell ref="D197:D198"/>
    <mergeCell ref="E197:E198"/>
    <mergeCell ref="F197:F198"/>
    <mergeCell ref="G197:G198"/>
    <mergeCell ref="L191:T191"/>
    <mergeCell ref="L192:T192"/>
    <mergeCell ref="L193:T193"/>
    <mergeCell ref="L194:T194"/>
    <mergeCell ref="L195:T195"/>
    <mergeCell ref="L196:T196"/>
    <mergeCell ref="J186:J187"/>
    <mergeCell ref="K186:K187"/>
    <mergeCell ref="L186:T187"/>
    <mergeCell ref="L188:T188"/>
    <mergeCell ref="L189:T189"/>
    <mergeCell ref="L190:T190"/>
    <mergeCell ref="L184:T184"/>
    <mergeCell ref="L185:T185"/>
    <mergeCell ref="A186:A187"/>
    <mergeCell ref="C186:C187"/>
    <mergeCell ref="D186:D187"/>
    <mergeCell ref="E186:E187"/>
    <mergeCell ref="F186:F187"/>
    <mergeCell ref="G186:G187"/>
    <mergeCell ref="H186:H187"/>
    <mergeCell ref="I186:I187"/>
    <mergeCell ref="L178:T178"/>
    <mergeCell ref="L179:T179"/>
    <mergeCell ref="L180:T180"/>
    <mergeCell ref="L181:T181"/>
    <mergeCell ref="L182:T182"/>
    <mergeCell ref="L183:T183"/>
    <mergeCell ref="L173:T173"/>
    <mergeCell ref="L174:T174"/>
    <mergeCell ref="L175:T175"/>
    <mergeCell ref="L176:T176"/>
    <mergeCell ref="B177:K177"/>
    <mergeCell ref="L177:T177"/>
    <mergeCell ref="L168:T168"/>
    <mergeCell ref="A169:A170"/>
    <mergeCell ref="L169:T169"/>
    <mergeCell ref="L170:T170"/>
    <mergeCell ref="L171:T171"/>
    <mergeCell ref="L172:T172"/>
    <mergeCell ref="G166:G167"/>
    <mergeCell ref="H166:H167"/>
    <mergeCell ref="I166:I167"/>
    <mergeCell ref="J166:J167"/>
    <mergeCell ref="K166:K167"/>
    <mergeCell ref="L166:T167"/>
    <mergeCell ref="L161:T161"/>
    <mergeCell ref="L162:T162"/>
    <mergeCell ref="L163:T163"/>
    <mergeCell ref="L164:T164"/>
    <mergeCell ref="L165:T165"/>
    <mergeCell ref="A166:A167"/>
    <mergeCell ref="C166:C167"/>
    <mergeCell ref="D166:D167"/>
    <mergeCell ref="E166:E167"/>
    <mergeCell ref="F166:F167"/>
    <mergeCell ref="G159:G160"/>
    <mergeCell ref="H159:H160"/>
    <mergeCell ref="I159:I160"/>
    <mergeCell ref="J159:J160"/>
    <mergeCell ref="K159:K160"/>
    <mergeCell ref="L159:T160"/>
    <mergeCell ref="L154:T154"/>
    <mergeCell ref="L155:T155"/>
    <mergeCell ref="L156:T156"/>
    <mergeCell ref="L157:T157"/>
    <mergeCell ref="L158:T158"/>
    <mergeCell ref="A159:A160"/>
    <mergeCell ref="C159:C160"/>
    <mergeCell ref="D159:D160"/>
    <mergeCell ref="E159:E160"/>
    <mergeCell ref="F159:F160"/>
    <mergeCell ref="L148:T148"/>
    <mergeCell ref="L149:T149"/>
    <mergeCell ref="L150:T150"/>
    <mergeCell ref="L151:T151"/>
    <mergeCell ref="L152:T152"/>
    <mergeCell ref="L153:T153"/>
    <mergeCell ref="L143:T143"/>
    <mergeCell ref="L144:T144"/>
    <mergeCell ref="B145:K145"/>
    <mergeCell ref="L145:T145"/>
    <mergeCell ref="L146:T146"/>
    <mergeCell ref="L147:T147"/>
    <mergeCell ref="L137:T137"/>
    <mergeCell ref="L138:T138"/>
    <mergeCell ref="L139:T139"/>
    <mergeCell ref="L140:T140"/>
    <mergeCell ref="L141:T141"/>
    <mergeCell ref="L142:T142"/>
    <mergeCell ref="H134:H135"/>
    <mergeCell ref="I134:I135"/>
    <mergeCell ref="J134:J135"/>
    <mergeCell ref="K134:K135"/>
    <mergeCell ref="L134:T135"/>
    <mergeCell ref="L136:T136"/>
    <mergeCell ref="A134:A135"/>
    <mergeCell ref="C134:C135"/>
    <mergeCell ref="D134:D135"/>
    <mergeCell ref="E134:E135"/>
    <mergeCell ref="F134:F135"/>
    <mergeCell ref="G134:G135"/>
    <mergeCell ref="J128:J129"/>
    <mergeCell ref="L128:T129"/>
    <mergeCell ref="L130:T130"/>
    <mergeCell ref="L131:T131"/>
    <mergeCell ref="L132:T132"/>
    <mergeCell ref="L133:T133"/>
    <mergeCell ref="L126:T126"/>
    <mergeCell ref="L127:T127"/>
    <mergeCell ref="A128:A129"/>
    <mergeCell ref="C128:C129"/>
    <mergeCell ref="D128:D129"/>
    <mergeCell ref="E128:E129"/>
    <mergeCell ref="F128:F129"/>
    <mergeCell ref="G128:G129"/>
    <mergeCell ref="H128:H129"/>
    <mergeCell ref="I128:I129"/>
    <mergeCell ref="I122:I123"/>
    <mergeCell ref="J122:J123"/>
    <mergeCell ref="K122:K123"/>
    <mergeCell ref="L122:T123"/>
    <mergeCell ref="L124:T124"/>
    <mergeCell ref="L125:T125"/>
    <mergeCell ref="L119:T119"/>
    <mergeCell ref="L120:T120"/>
    <mergeCell ref="L121:T121"/>
    <mergeCell ref="A122:A123"/>
    <mergeCell ref="C122:C123"/>
    <mergeCell ref="D122:D123"/>
    <mergeCell ref="E122:E123"/>
    <mergeCell ref="F122:F123"/>
    <mergeCell ref="G122:G123"/>
    <mergeCell ref="H122:H123"/>
    <mergeCell ref="H116:H117"/>
    <mergeCell ref="I116:I117"/>
    <mergeCell ref="J116:J117"/>
    <mergeCell ref="K116:K117"/>
    <mergeCell ref="L116:T117"/>
    <mergeCell ref="L118:T118"/>
    <mergeCell ref="L112:T112"/>
    <mergeCell ref="L113:T113"/>
    <mergeCell ref="L114:T114"/>
    <mergeCell ref="L115:T115"/>
    <mergeCell ref="A116:A117"/>
    <mergeCell ref="C116:C117"/>
    <mergeCell ref="D116:D117"/>
    <mergeCell ref="E116:E117"/>
    <mergeCell ref="F116:F117"/>
    <mergeCell ref="G116:G117"/>
    <mergeCell ref="G110:G111"/>
    <mergeCell ref="H110:H111"/>
    <mergeCell ref="I110:I111"/>
    <mergeCell ref="J110:J111"/>
    <mergeCell ref="K110:K111"/>
    <mergeCell ref="L110:T111"/>
    <mergeCell ref="J106:J107"/>
    <mergeCell ref="K106:K107"/>
    <mergeCell ref="L106:T107"/>
    <mergeCell ref="L108:T108"/>
    <mergeCell ref="L109:T109"/>
    <mergeCell ref="A110:A111"/>
    <mergeCell ref="C110:C111"/>
    <mergeCell ref="D110:D111"/>
    <mergeCell ref="E110:E111"/>
    <mergeCell ref="F110:F111"/>
    <mergeCell ref="L104:T104"/>
    <mergeCell ref="L105:T105"/>
    <mergeCell ref="A106:A107"/>
    <mergeCell ref="C106:C107"/>
    <mergeCell ref="D106:D107"/>
    <mergeCell ref="E106:E107"/>
    <mergeCell ref="F106:F107"/>
    <mergeCell ref="G106:G107"/>
    <mergeCell ref="H106:H107"/>
    <mergeCell ref="I106:I107"/>
    <mergeCell ref="L98:T98"/>
    <mergeCell ref="L99:T99"/>
    <mergeCell ref="L100:T100"/>
    <mergeCell ref="L101:T101"/>
    <mergeCell ref="L102:T102"/>
    <mergeCell ref="L103:T103"/>
    <mergeCell ref="L92:T92"/>
    <mergeCell ref="L93:T93"/>
    <mergeCell ref="L94:T94"/>
    <mergeCell ref="L95:T95"/>
    <mergeCell ref="L96:T96"/>
    <mergeCell ref="L97:T97"/>
    <mergeCell ref="L86:T86"/>
    <mergeCell ref="L87:T87"/>
    <mergeCell ref="L88:T88"/>
    <mergeCell ref="L89:T89"/>
    <mergeCell ref="L90:T90"/>
    <mergeCell ref="L91:T91"/>
    <mergeCell ref="L80:T80"/>
    <mergeCell ref="L81:T81"/>
    <mergeCell ref="L82:T82"/>
    <mergeCell ref="L83:T83"/>
    <mergeCell ref="L84:T84"/>
    <mergeCell ref="L85:T85"/>
    <mergeCell ref="L74:T74"/>
    <mergeCell ref="L75:T75"/>
    <mergeCell ref="L76:T76"/>
    <mergeCell ref="L77:T77"/>
    <mergeCell ref="L78:T78"/>
    <mergeCell ref="L79:T79"/>
    <mergeCell ref="L68:T68"/>
    <mergeCell ref="L69:T69"/>
    <mergeCell ref="L70:T70"/>
    <mergeCell ref="L71:T71"/>
    <mergeCell ref="L72:T72"/>
    <mergeCell ref="L73:T73"/>
    <mergeCell ref="B63:K63"/>
    <mergeCell ref="L63:T63"/>
    <mergeCell ref="L64:T64"/>
    <mergeCell ref="L65:T65"/>
    <mergeCell ref="L66:T66"/>
    <mergeCell ref="L67:T67"/>
    <mergeCell ref="L57:T57"/>
    <mergeCell ref="L58:T58"/>
    <mergeCell ref="L59:T59"/>
    <mergeCell ref="L60:T60"/>
    <mergeCell ref="L61:T61"/>
    <mergeCell ref="L62:T62"/>
    <mergeCell ref="I52:I53"/>
    <mergeCell ref="J52:J53"/>
    <mergeCell ref="L52:T53"/>
    <mergeCell ref="L54:T54"/>
    <mergeCell ref="L55:T55"/>
    <mergeCell ref="L56:T56"/>
    <mergeCell ref="L49:T49"/>
    <mergeCell ref="L50:T50"/>
    <mergeCell ref="L51:T51"/>
    <mergeCell ref="A52:A53"/>
    <mergeCell ref="C52:C53"/>
    <mergeCell ref="D52:D53"/>
    <mergeCell ref="E52:E53"/>
    <mergeCell ref="F52:F53"/>
    <mergeCell ref="G52:G53"/>
    <mergeCell ref="H52:H53"/>
    <mergeCell ref="H46:H47"/>
    <mergeCell ref="I46:I47"/>
    <mergeCell ref="J46:J47"/>
    <mergeCell ref="K46:K47"/>
    <mergeCell ref="L46:T47"/>
    <mergeCell ref="L48:T48"/>
    <mergeCell ref="A46:A47"/>
    <mergeCell ref="C46:C47"/>
    <mergeCell ref="D46:D47"/>
    <mergeCell ref="E46:E47"/>
    <mergeCell ref="F46:F47"/>
    <mergeCell ref="G46:G47"/>
    <mergeCell ref="I42:I43"/>
    <mergeCell ref="J42:J43"/>
    <mergeCell ref="K42:K43"/>
    <mergeCell ref="L42:T43"/>
    <mergeCell ref="L44:T44"/>
    <mergeCell ref="L45:T45"/>
    <mergeCell ref="C42:C43"/>
    <mergeCell ref="D42:D43"/>
    <mergeCell ref="E42:E43"/>
    <mergeCell ref="F42:F43"/>
    <mergeCell ref="G42:G43"/>
    <mergeCell ref="H42:H43"/>
    <mergeCell ref="L35:T35"/>
    <mergeCell ref="L36:T36"/>
    <mergeCell ref="L37:T37"/>
    <mergeCell ref="L38:T38"/>
    <mergeCell ref="L40:T40"/>
    <mergeCell ref="L41:T41"/>
    <mergeCell ref="L29:T29"/>
    <mergeCell ref="L30:T30"/>
    <mergeCell ref="L31:T31"/>
    <mergeCell ref="L32:T32"/>
    <mergeCell ref="L33:T33"/>
    <mergeCell ref="L34:T34"/>
    <mergeCell ref="L23:T23"/>
    <mergeCell ref="L24:T24"/>
    <mergeCell ref="L25:T25"/>
    <mergeCell ref="L26:T26"/>
    <mergeCell ref="L27:T27"/>
    <mergeCell ref="L28:T28"/>
    <mergeCell ref="L18:T18"/>
    <mergeCell ref="L19:T19"/>
    <mergeCell ref="L20:T20"/>
    <mergeCell ref="B21:K21"/>
    <mergeCell ref="L21:T21"/>
    <mergeCell ref="L22:T22"/>
    <mergeCell ref="L12:T12"/>
    <mergeCell ref="L13:T13"/>
    <mergeCell ref="L14:T14"/>
    <mergeCell ref="L15:T15"/>
    <mergeCell ref="L16:T16"/>
    <mergeCell ref="L17:T17"/>
    <mergeCell ref="J1:K1"/>
    <mergeCell ref="A2:K2"/>
    <mergeCell ref="A3:K3"/>
    <mergeCell ref="B6:B10"/>
    <mergeCell ref="C6:J9"/>
    <mergeCell ref="L11:T11"/>
  </mergeCells>
  <printOptions/>
  <pageMargins left="0.7086614173228347" right="0.7086614173228347" top="0.7480314960629921" bottom="0.7480314960629921" header="0.31496062992125984" footer="0.31496062992125984"/>
  <pageSetup orientation="landscape" paperSize="9" scale="72" r:id="rId1"/>
  <rowBreaks count="17" manualBreakCount="17">
    <brk id="20" max="12" man="1"/>
    <brk id="38" max="12" man="1"/>
    <brk id="45" max="12" man="1"/>
    <brk id="62" max="12" man="1"/>
    <brk id="78" max="12" man="1"/>
    <brk id="87" max="12" man="1"/>
    <brk id="97" max="12" man="1"/>
    <brk id="102" max="12" man="1"/>
    <brk id="115" max="12" man="1"/>
    <brk id="127" max="12" man="1"/>
    <brk id="144" max="12" man="1"/>
    <brk id="158" max="12" man="1"/>
    <brk id="171" max="12" man="1"/>
    <brk id="176" max="12" man="1"/>
    <brk id="200" max="12" man="1"/>
    <brk id="220" max="12" man="1"/>
    <brk id="24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2015-04-14T10:35:39Z</dcterms:modified>
  <cp:category/>
  <cp:version/>
  <cp:contentType/>
  <cp:contentStatus/>
</cp:coreProperties>
</file>