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2020-2025 проект" sheetId="1" r:id="rId1"/>
    <sheet name="сентябрь" sheetId="2" r:id="rId2"/>
  </sheets>
  <definedNames>
    <definedName name="sub_191" localSheetId="0">'2020-2025 проект'!$A$16</definedName>
    <definedName name="sub_191" localSheetId="1">'сентябрь'!$A$16</definedName>
    <definedName name="_xlnm.Print_Area" localSheetId="0">'2020-2025 проект'!$A$1:$J$393</definedName>
    <definedName name="_xlnm.Print_Area" localSheetId="1">'сентябрь'!$A$1:$J$401</definedName>
  </definedNames>
  <calcPr fullCalcOnLoad="1"/>
</workbook>
</file>

<file path=xl/sharedStrings.xml><?xml version="1.0" encoding="utf-8"?>
<sst xmlns="http://schemas.openxmlformats.org/spreadsheetml/2006/main" count="872" uniqueCount="166">
  <si>
    <t>№</t>
  </si>
  <si>
    <t>стро-ки</t>
  </si>
  <si>
    <t>Наименование мероприятия/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</si>
  <si>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тыс. рублей </t>
  </si>
  <si>
    <t>Всего</t>
  </si>
  <si>
    <t>областной бюджет</t>
  </si>
  <si>
    <t>местный бюджет</t>
  </si>
  <si>
    <t>Прочие нужды</t>
  </si>
  <si>
    <t>в том числе субсидии  бюджетам ОУ</t>
  </si>
  <si>
    <t>ВСЕГО ПО ПОДПРОГРАММЕ, В ТОМ ЧИСЛЕ</t>
  </si>
  <si>
    <t>Мероприятие 5</t>
  </si>
  <si>
    <t>Местный бюджет</t>
  </si>
  <si>
    <t>местный  бюджет</t>
  </si>
  <si>
    <t>Мероприятие 7</t>
  </si>
  <si>
    <t>Мероприятие 8.</t>
  </si>
  <si>
    <t>Мероприятие 2</t>
  </si>
  <si>
    <t>Мероприятие 4</t>
  </si>
  <si>
    <t>Мероприятие 1</t>
  </si>
  <si>
    <t>Организация профилактической работы по профилактики ВИЧ, наркомании, туберкулеза, всего ,из них</t>
  </si>
  <si>
    <t>в том числе субсидии образовательным организациям</t>
  </si>
  <si>
    <t>Местный  бюджет</t>
  </si>
  <si>
    <t>в том числе субсидии  бюджетным и автономным ДОУ</t>
  </si>
  <si>
    <t>федеральныйй бюджет</t>
  </si>
  <si>
    <t>областной  бюджет</t>
  </si>
  <si>
    <t>Мероприятие 6</t>
  </si>
  <si>
    <t>в том числе субсидии  бюджетным и автономным ОУ</t>
  </si>
  <si>
    <t>Мероприятие 9.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</si>
  <si>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мероприятий, всего, из них:</t>
    </r>
  </si>
  <si>
    <r>
      <rPr>
        <b/>
        <sz val="12"/>
        <color indexed="8"/>
        <rFont val="Times New Roman"/>
        <family val="1"/>
      </rPr>
      <t xml:space="preserve">Мероприятие 3 </t>
    </r>
    <r>
      <rPr>
        <sz val="12"/>
        <color indexed="8"/>
        <rFont val="Times New Roman"/>
        <family val="1"/>
      </rPr>
      <t>Обеспечение мероприятий по энергосбережению, всего, из них</t>
    </r>
  </si>
  <si>
    <t>в том числе субсидии  бюджетным и автономным учреждениям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</si>
  <si>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отдыха и оздоровления детей и подростков, всего, из них:</t>
    </r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</si>
  <si>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Организация и проведение  государственной итоговой аттестации  , всего, из них: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</si>
  <si>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Организация оздоровления допризывной молодежи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</si>
  <si>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Организация и проведение муниципальных мероприятий, участие в областных, общероссийских  мероприятиях, всего, из них: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</si>
  <si>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деятельности учреждения, обеспечивающего  управление в сфере образования, всего, из них</t>
    </r>
  </si>
  <si>
    <t xml:space="preserve">в том числе субсидии  бюджетным и автономным </t>
  </si>
  <si>
    <t>в том числе субсидии  бюджетным и автономным</t>
  </si>
  <si>
    <t>Мероприятие 8.1.</t>
  </si>
  <si>
    <t>Мероприятие 8.2.</t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</si>
  <si>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мероприятий по укреплению и развитию материально-технической базы для организаций,занимающихся патриотическим воспитанием, всего, из них:</t>
    </r>
  </si>
  <si>
    <t>ВСЕГО ПО МУНИЦИПАЛЬНОЙ ПРОГРАММЕ, В ТОМ ЧИСЛЕ</t>
  </si>
  <si>
    <r>
      <rPr>
        <b/>
        <sz val="12"/>
        <rFont val="Times New Roman"/>
        <family val="1"/>
      </rPr>
      <t xml:space="preserve">Мероприятие 4.1 </t>
    </r>
    <r>
      <rPr>
        <sz val="12"/>
        <rFont val="Times New Roman"/>
        <family val="1"/>
      </rPr>
      <t xml:space="preserve"> Капитальный ремонт,приведение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</si>
  <si>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Капитальный ремонт зданий, помещений и сооружений муниципальных загородных оздоровительных лагерей, всего, из них: </t>
    </r>
  </si>
  <si>
    <t>федеральный бюджет</t>
  </si>
  <si>
    <t>Мероприятие 11.</t>
  </si>
  <si>
    <r>
      <rPr>
        <b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Устройство спортивной площадки в загородном оздоровительном лагере, всего, из них: </t>
    </r>
  </si>
  <si>
    <r>
      <t>Создание в дошкольных образовательных организациях условий для получения детьми-инвалидами качественного образования,</t>
    </r>
    <r>
      <rPr>
        <sz val="12"/>
        <color indexed="8"/>
        <rFont val="Times New Roman"/>
        <family val="1"/>
      </rPr>
      <t xml:space="preserve">   всего, из них</t>
    </r>
  </si>
  <si>
    <t>Мероприятие 6.</t>
  </si>
  <si>
    <r>
      <t>Создание в организациях  дополнительного образования детей условий для детей-инвалидов,</t>
    </r>
    <r>
      <rPr>
        <sz val="12"/>
        <color indexed="8"/>
        <rFont val="Times New Roman"/>
        <family val="1"/>
      </rPr>
      <t xml:space="preserve">   всего, из них</t>
    </r>
  </si>
  <si>
    <t>Мероприятие 12.</t>
  </si>
  <si>
    <t xml:space="preserve"> проведение капитального ремонта спортивных залов:  всего, в том числе</t>
  </si>
  <si>
    <t>оборудование спортивных площадок в муниципальных общеобразовательных организациях: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</si>
  <si>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Укрепление материально-технической базы с целью защищенности объектов образования от терроризма и экстремизма , всего, из них</t>
    </r>
  </si>
  <si>
    <r>
      <t xml:space="preserve"> Мероприяти 13. С</t>
    </r>
    <r>
      <rPr>
        <sz val="12"/>
        <rFont val="Times New Roman"/>
        <family val="1"/>
      </rPr>
      <t>оздание условий для реализации потенциала талантливой молодежи, организания мероприятий на выявление молодых талантов (организация и проведение Олимпиад, конкурсов)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</si>
  <si>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>. Создание современной инфраструктуры неформального образования для формирования у обучающихся социальных компетенций, гражданских установок, культуры здорового образа жизни</t>
    </r>
  </si>
  <si>
    <t>оснащение спортивных площадок специализированным оборудованием для занятий уличной гимнастикой: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</si>
  <si>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Создание условий и организация мероприятий по профилактике распространения ВИЧ-инфекции, всего, из них</t>
    </r>
  </si>
  <si>
    <r>
      <rPr>
        <b/>
        <sz val="12"/>
        <color indexed="8"/>
        <rFont val="Times New Roman"/>
        <family val="1"/>
      </rPr>
      <t>Мероприятие 5.</t>
    </r>
    <r>
      <rPr>
        <sz val="12"/>
        <color indexed="8"/>
        <rFont val="Times New Roman"/>
        <family val="1"/>
      </rPr>
      <t xml:space="preserve"> Временное трудоустройство несовершеннолетних граждан в возрасте от 14 до 18 лет в свободное от учебы время, всего, из них: </t>
    </r>
  </si>
  <si>
    <t>Мероприятие 7.</t>
  </si>
  <si>
    <t>Подпрограмма 10 «Формирование законопослушного поведения участников дорожного движения в городском округе Верхотурский "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</si>
  <si>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Проведение соревнований, игр, конкурсов творческих работ среди детей по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</si>
  <si>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Тиражирование и распространение информационных и методических материалов для взрослой и детской аудиторий, информирующих 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</si>
  <si>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Организация,проведение и участие в  муниципальных и областных  мероприятиях в сфере образования, всего, из них:</t>
    </r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</si>
  <si>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 муниципальных загородных оздоровительных лагерей, всего, из них: </t>
    </r>
  </si>
  <si>
    <t>Мероприятие 15.</t>
  </si>
  <si>
    <t>Мероприятие 16.</t>
  </si>
  <si>
    <t>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</si>
  <si>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r>
      <t xml:space="preserve">Создание условий для инклюзивного обучения детей-инвалидов 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  всего, из них</t>
    </r>
  </si>
  <si>
    <r>
      <rPr>
        <b/>
        <sz val="12"/>
        <rFont val="Times New Roman"/>
        <family val="1"/>
      </rPr>
      <t xml:space="preserve"> Мероприяти 14. </t>
    </r>
    <r>
      <rPr>
        <sz val="12"/>
        <rFont val="Times New Roman"/>
        <family val="1"/>
      </rPr>
      <t xml:space="preserve">Осуществление мероприятий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организациях, </t>
    </r>
  </si>
  <si>
    <t>Подпрограмма 8 «Профилактика экстремизма и терроризма в городском округе Верхотурский до 2025 года»</t>
  </si>
  <si>
    <t>Подпрограмма 7 «О дополнительных мерах по ограничению распространения ВИЧ-инфекции до 2025 года»</t>
  </si>
  <si>
    <t>в городском округе Верхотурский до 2025 года»</t>
  </si>
  <si>
    <r>
      <t xml:space="preserve">                                    </t>
    </r>
    <r>
      <rPr>
        <sz val="12"/>
        <color indexed="8"/>
        <rFont val="Times New Roman"/>
        <family val="1"/>
      </rPr>
      <t>Подпрограмма  4 «Развитие системы оздоровления и отдыха детей и подростков в городском округе Верхотурском округе до 2025 года»</t>
    </r>
  </si>
  <si>
    <t>Подпрограмма 3 «Развитие системы дополнительного образования  в городском округе Верхотурский до 2025 года»</t>
  </si>
  <si>
    <t>Подпрограмма 2 «Развитие системы общего образования в городском округе Верхотурский до 2025 года»</t>
  </si>
  <si>
    <t>Подпрограмма 1 «Развитие системы дошкольного образования  в городском округе Верхотурский до 2025 года»</t>
  </si>
  <si>
    <r>
      <t xml:space="preserve">Создание в общеобразовательных организациях, расположенных в сельской местности, условий для занятия физической культурой и спортом из них на:                    </t>
    </r>
    <r>
      <rPr>
        <i/>
        <sz val="12"/>
        <color indexed="8"/>
        <rFont val="Times New Roman"/>
        <family val="1"/>
      </rPr>
      <t xml:space="preserve"> </t>
    </r>
  </si>
  <si>
    <t>Номер строки  целевых показателей,  на достижение которых направлены мероприятия</t>
  </si>
  <si>
    <t>Мероприятие 8</t>
  </si>
  <si>
    <t>Внедрение механизмов инициативного бюджетирования на территории Свердловской области, всего, из них</t>
  </si>
  <si>
    <t>Подпрограмма 5 «Патриотическое воспитание подрастающего поколения  в городском округе Верхотурский до 2025 года »</t>
  </si>
  <si>
    <t>Подпрограмма 6 «Обеспечение реализации муниципальной программы городского округа Верхотурский «Развитие системы образования</t>
  </si>
  <si>
    <t>Подпрограмма 9 «Развитие научно-технического творчества талантливой молодежи через научно-исследовательскую деятельность обучающихся и воспитанников "</t>
  </si>
  <si>
    <t>1.1.3.</t>
  </si>
  <si>
    <t>1.1.1, 1.1.2.</t>
  </si>
  <si>
    <t>1.1.1.-1.1.3., 1.2.1.</t>
  </si>
  <si>
    <t>1.2.1.</t>
  </si>
  <si>
    <t>1.3.1.,1.3.2.</t>
  </si>
  <si>
    <t>1.4.1.</t>
  </si>
  <si>
    <t>2.2.1.</t>
  </si>
  <si>
    <t>2.5.1.</t>
  </si>
  <si>
    <t>2.1.1., 2.1.2.</t>
  </si>
  <si>
    <t>2.7.1.</t>
  </si>
  <si>
    <t>2.6.1.,2.6.2.</t>
  </si>
  <si>
    <t>2.4.1.</t>
  </si>
  <si>
    <t>2.3.1.</t>
  </si>
  <si>
    <t>2.9.1.</t>
  </si>
  <si>
    <t>2.9.3.</t>
  </si>
  <si>
    <t>2.10.1.</t>
  </si>
  <si>
    <t>2.8.1., 2.9.3.</t>
  </si>
  <si>
    <t>2.1.3.,2.1.4., 2.8.1.</t>
  </si>
  <si>
    <t>2.8.1., 2.11.1.</t>
  </si>
  <si>
    <t>2.9.1., 2.9.2.</t>
  </si>
  <si>
    <t>2.11.1., 3.1.1., 3.2.1.</t>
  </si>
  <si>
    <t>3.3.1.</t>
  </si>
  <si>
    <t>3.3.2.</t>
  </si>
  <si>
    <t>3.4.1.</t>
  </si>
  <si>
    <t>3.5.1.</t>
  </si>
  <si>
    <t>3.1.1., 3.2.1.</t>
  </si>
  <si>
    <t>2.6.1.</t>
  </si>
  <si>
    <t>4.1.1.</t>
  </si>
  <si>
    <t>4.2.1.</t>
  </si>
  <si>
    <t>4.3.1.</t>
  </si>
  <si>
    <t>5.1.1., 5.3.1.,5.3.2.</t>
  </si>
  <si>
    <t>5.2.1.</t>
  </si>
  <si>
    <t>5.4.1.</t>
  </si>
  <si>
    <t>6.1.1., 6.1.2.</t>
  </si>
  <si>
    <t>6.1.3., 6.1.4.</t>
  </si>
  <si>
    <t>6.2.1.</t>
  </si>
  <si>
    <t>7.1.1., 7.2.1., 8.1.1.</t>
  </si>
  <si>
    <t>8.1.1., 8.1.2.</t>
  </si>
  <si>
    <t>9.1.1., 9.2.1., 9.3.1., 9.4.1.</t>
  </si>
  <si>
    <t xml:space="preserve">                                                                                                                                                            </t>
  </si>
  <si>
    <t>Содержание имущества, находящегося в муниципальной собственности, загородного лагеря, всего, из них:</t>
  </si>
  <si>
    <t>План мероприятий по выполнению муниципальной программы городского округа Верхотурский "Развитие образования городского округа Верхотурский до 2025 года"</t>
  </si>
  <si>
    <t>городского округа Верхотурский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</si>
  <si>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  </r>
  </si>
  <si>
    <t>Повышение квалификации работников муниципальных дошкольных образовательных организаций, всего, из них:</t>
  </si>
  <si>
    <t>Обеспечение мероприятий по укреплению и развитию материально-технической базы муниципальных дошкольных образовательных организаций ,всего, из них</t>
  </si>
  <si>
    <t>Развитие сети муниципальных дошкольных образовательных организаций (строительство, реконструкция зданий, создание дополнительных мест), всего, из них:</t>
  </si>
  <si>
    <r>
      <rPr>
        <b/>
        <sz val="12"/>
        <color indexed="8"/>
        <rFont val="Times New Roman"/>
        <family val="1"/>
      </rPr>
      <t xml:space="preserve">Мероприятие7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организациях, всего, из них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</si>
  <si>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 в муниципальных общеобразовательных организациях, в части финансирования расходов на оплату труда работников муниципальных общеобразовательных организаций, всего, из них: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</si>
  <si>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 прав на получение общедоступного и бесплатного дошкольного  образования в муниципальных дошкольныхобразовательных организациях,в части финансирования расходов на оплату труда работников  ДОУвсего,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</si>
  <si>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  образования в муниципальных дошкольных 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ДОУ, 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</si>
  <si>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</si>
  <si>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</si>
  <si>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4.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</si>
  <si>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 Обеспечение мероприятий по организации подвоза  обучающихся в муниципальные общеобразовательные организации, в том числе приобретение и (или) замена автобусов, оснащение аппаратурой спутниковой навигации ГЛОНАСС, тахографами используемого парка автобусов 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</si>
  <si>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Обеспечение мероприятий по организации подвоза  обучающихся в муниципальные общеобразовательные организации , всего, из них:</t>
    </r>
  </si>
  <si>
    <r>
      <rPr>
        <b/>
        <sz val="12"/>
        <color indexed="8"/>
        <rFont val="Times New Roman"/>
        <family val="1"/>
      </rPr>
      <t>Мероприятие 5.2</t>
    </r>
    <r>
      <rPr>
        <sz val="12"/>
        <color indexed="8"/>
        <rFont val="Times New Roman"/>
        <family val="1"/>
      </rPr>
      <t>.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 используемого парка автобусов , всего, из них:</t>
    </r>
  </si>
  <si>
    <t>Повышение квалификации работников муниципальных общеобразовательных организациях, всего, из них:</t>
  </si>
  <si>
    <t>Обеспечение мероприятий по укреплению и развитию материально-технической базы  муниципальных общеобразовательных организаций ,всего, из них</t>
  </si>
  <si>
    <t>Капитальный ремонт зданий и помещений муниципальных общеобразовательных организаций  всего, из них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</si>
  <si>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организации ,всего, из них</t>
  </si>
  <si>
    <t>Развитие сети муниципальных общеобразовательных организаций (строительство, реконструкция зданий), всего, из них:</t>
  </si>
  <si>
    <r>
      <rPr>
        <b/>
        <sz val="12"/>
        <color indexed="8"/>
        <rFont val="Times New Roman"/>
        <family val="1"/>
      </rPr>
      <t>Мероприятие 10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организациях,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</si>
  <si>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предоставления дополнительного образования детей в  муниципальных организациях дополнительного образования, всего, из них:</t>
    </r>
  </si>
  <si>
    <t>Повышение квалификации работников муниципальных  организаций дополнительного образования, всего, из них:</t>
  </si>
  <si>
    <t>Обеспечение мероприятий по укреплению и развитию материально-технической базы муниципальных  организаций дополнительного образования ,всего, из них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</si>
  <si>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организациях дополнительного образования, всего, из них</t>
    </r>
  </si>
  <si>
    <t>Обеспечение мероприятий по организации подвоза учащихся на муниципальные, межмуниципальные и областные мероприятия в муниципальных организациях дополнительного образования</t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</si>
  <si>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Осуществление государственных полномочий Свердловской области по организации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из них: 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</si>
  <si>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 xml:space="preserve"> Обеспечение мероприятий по проведению независимой оценки качества образования муниципальных общеобразовательных организаций"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</si>
  <si>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мероприятий по укреплению материально-технической базы организаций для оснащения кабинетов естественно-научного цикла, учебно-производственного оборудования для проведения профориентационной работы, специального современного технологического оборудования, программного обеспечения, необходимого для функционирования оборудования, и расходных материалов для 3D-моделирования , всего, из них</t>
    </r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</si>
  <si>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</si>
  <si>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Приложение </t>
  </si>
  <si>
    <t>к Постановлению Администрации</t>
  </si>
  <si>
    <r>
      <rPr>
        <b/>
        <sz val="12"/>
        <color indexed="8"/>
        <rFont val="Times New Roman"/>
        <family val="1"/>
      </rPr>
      <t>Мероприятие 8</t>
    </r>
    <r>
      <rPr>
        <sz val="12"/>
        <color indexed="8"/>
        <rFont val="Times New Roman"/>
        <family val="1"/>
      </rPr>
      <t>. Обеспечение персонифицированного финансирования дополнительного образования детей, всего, из них:</t>
    </r>
  </si>
  <si>
    <t>от___________2020г.  № ______</t>
  </si>
  <si>
    <t>Ежемесячное денежное вознаграждение за классное руководство педагогическим работникам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</si>
  <si>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</si>
  <si>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rPr>
        <b/>
        <sz val="12"/>
        <color indexed="8"/>
        <rFont val="Times New Roman"/>
        <family val="1"/>
      </rPr>
      <t>Мероприятие 1.1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 в муниципальных общеобразовательных организациях, в части финансирования расходов на оплату труда работников муниципальных общеобразовательных организаций, всего, из них:</t>
    </r>
  </si>
  <si>
    <t>Мероприятие 1.2</t>
  </si>
  <si>
    <r>
      <rPr>
        <b/>
        <sz val="12"/>
        <color indexed="8"/>
        <rFont val="Times New Roman"/>
        <family val="1"/>
      </rPr>
      <t>Мероприятие 4.1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организациях, всего, из них:</t>
    </r>
  </si>
  <si>
    <t xml:space="preserve">Мероприятие 4.2 </t>
  </si>
  <si>
    <t>от 24.09.2020г. № 671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</si>
</sst>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51" fillId="0" borderId="0" xfId="0" applyFont="1" applyAlignment="1">
      <alignment horizontal="justify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2" fontId="53" fillId="0" borderId="14" xfId="0" applyNumberFormat="1" applyFont="1" applyBorder="1" applyAlignment="1">
      <alignment horizontal="center" vertical="center"/>
    </xf>
    <xf numFmtId="2" fontId="53" fillId="0" borderId="14" xfId="0" applyNumberFormat="1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172" fontId="56" fillId="0" borderId="14" xfId="0" applyNumberFormat="1" applyFont="1" applyBorder="1" applyAlignment="1">
      <alignment horizontal="center" vertical="center"/>
    </xf>
    <xf numFmtId="172" fontId="53" fillId="0" borderId="14" xfId="0" applyNumberFormat="1" applyFont="1" applyBorder="1" applyAlignment="1">
      <alignment horizontal="center" vertical="center"/>
    </xf>
    <xf numFmtId="0" fontId="52" fillId="33" borderId="14" xfId="0" applyFont="1" applyFill="1" applyBorder="1" applyAlignment="1">
      <alignment vertical="center" wrapText="1"/>
    </xf>
    <xf numFmtId="0" fontId="52" fillId="34" borderId="14" xfId="0" applyFont="1" applyFill="1" applyBorder="1" applyAlignment="1">
      <alignment vertical="center" wrapText="1"/>
    </xf>
    <xf numFmtId="173" fontId="53" fillId="0" borderId="14" xfId="0" applyNumberFormat="1" applyFont="1" applyBorder="1" applyAlignment="1">
      <alignment horizontal="center" vertical="center"/>
    </xf>
    <xf numFmtId="173" fontId="56" fillId="0" borderId="14" xfId="0" applyNumberFormat="1" applyFont="1" applyBorder="1" applyAlignment="1">
      <alignment horizontal="center" vertical="center"/>
    </xf>
    <xf numFmtId="2" fontId="53" fillId="34" borderId="14" xfId="0" applyNumberFormat="1" applyFont="1" applyFill="1" applyBorder="1" applyAlignment="1">
      <alignment horizontal="center" vertical="center"/>
    </xf>
    <xf numFmtId="2" fontId="56" fillId="34" borderId="14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 wrapText="1"/>
    </xf>
    <xf numFmtId="0" fontId="4" fillId="34" borderId="14" xfId="0" applyFont="1" applyFill="1" applyBorder="1" applyAlignment="1">
      <alignment vertical="top" wrapText="1"/>
    </xf>
    <xf numFmtId="0" fontId="53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3" fontId="53" fillId="34" borderId="14" xfId="0" applyNumberFormat="1" applyFont="1" applyFill="1" applyBorder="1" applyAlignment="1">
      <alignment horizontal="center" vertical="center"/>
    </xf>
    <xf numFmtId="172" fontId="53" fillId="34" borderId="14" xfId="0" applyNumberFormat="1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54" fillId="34" borderId="10" xfId="0" applyFont="1" applyFill="1" applyBorder="1" applyAlignment="1">
      <alignment vertical="center"/>
    </xf>
    <xf numFmtId="2" fontId="53" fillId="34" borderId="15" xfId="0" applyNumberFormat="1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2" fillId="0" borderId="15" xfId="0" applyFont="1" applyBorder="1" applyAlignment="1">
      <alignment vertical="center" wrapText="1"/>
    </xf>
    <xf numFmtId="172" fontId="53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2" fillId="34" borderId="16" xfId="0" applyFont="1" applyFill="1" applyBorder="1" applyAlignment="1">
      <alignment vertical="center" wrapText="1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3" fillId="34" borderId="14" xfId="0" applyFont="1" applyFill="1" applyBorder="1" applyAlignment="1">
      <alignment horizontal="center" wrapText="1"/>
    </xf>
    <xf numFmtId="0" fontId="54" fillId="0" borderId="11" xfId="0" applyFont="1" applyBorder="1" applyAlignment="1">
      <alignment vertical="center"/>
    </xf>
    <xf numFmtId="172" fontId="8" fillId="0" borderId="16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34" borderId="11" xfId="0" applyFont="1" applyFill="1" applyBorder="1" applyAlignment="1">
      <alignment vertical="center"/>
    </xf>
    <xf numFmtId="0" fontId="55" fillId="34" borderId="19" xfId="0" applyFont="1" applyFill="1" applyBorder="1" applyAlignment="1">
      <alignment vertical="center" wrapText="1"/>
    </xf>
    <xf numFmtId="0" fontId="54" fillId="34" borderId="11" xfId="0" applyFont="1" applyFill="1" applyBorder="1" applyAlignment="1">
      <alignment vertical="center"/>
    </xf>
    <xf numFmtId="0" fontId="57" fillId="0" borderId="0" xfId="0" applyFont="1" applyAlignment="1">
      <alignment horizontal="left"/>
    </xf>
    <xf numFmtId="0" fontId="5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2" fillId="34" borderId="14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58" fillId="34" borderId="14" xfId="0" applyFont="1" applyFill="1" applyBorder="1" applyAlignment="1">
      <alignment vertical="top" wrapText="1"/>
    </xf>
    <xf numFmtId="0" fontId="52" fillId="34" borderId="15" xfId="0" applyFont="1" applyFill="1" applyBorder="1" applyAlignment="1">
      <alignment vertical="top" wrapText="1"/>
    </xf>
    <xf numFmtId="0" fontId="5" fillId="34" borderId="20" xfId="0" applyFont="1" applyFill="1" applyBorder="1" applyAlignment="1">
      <alignment vertical="top" wrapText="1"/>
    </xf>
    <xf numFmtId="0" fontId="4" fillId="34" borderId="20" xfId="0" applyFont="1" applyFill="1" applyBorder="1" applyAlignment="1">
      <alignment vertical="top" wrapText="1"/>
    </xf>
    <xf numFmtId="0" fontId="52" fillId="34" borderId="21" xfId="0" applyFont="1" applyFill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55" fillId="34" borderId="14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173" fontId="53" fillId="0" borderId="14" xfId="0" applyNumberFormat="1" applyFont="1" applyBorder="1" applyAlignment="1">
      <alignment horizontal="center" vertical="center" wrapText="1"/>
    </xf>
    <xf numFmtId="173" fontId="53" fillId="34" borderId="14" xfId="0" applyNumberFormat="1" applyFont="1" applyFill="1" applyBorder="1" applyAlignment="1">
      <alignment horizontal="center" vertical="center" wrapText="1"/>
    </xf>
    <xf numFmtId="173" fontId="53" fillId="34" borderId="14" xfId="0" applyNumberFormat="1" applyFont="1" applyFill="1" applyBorder="1" applyAlignment="1">
      <alignment vertical="center" wrapText="1"/>
    </xf>
    <xf numFmtId="173" fontId="53" fillId="0" borderId="14" xfId="0" applyNumberFormat="1" applyFont="1" applyBorder="1" applyAlignment="1">
      <alignment vertical="center" wrapText="1"/>
    </xf>
    <xf numFmtId="14" fontId="53" fillId="0" borderId="14" xfId="0" applyNumberFormat="1" applyFont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" fillId="34" borderId="14" xfId="0" applyFont="1" applyFill="1" applyBorder="1" applyAlignment="1">
      <alignment vertical="center" wrapText="1"/>
    </xf>
    <xf numFmtId="172" fontId="53" fillId="0" borderId="13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172" fontId="56" fillId="34" borderId="14" xfId="0" applyNumberFormat="1" applyFont="1" applyFill="1" applyBorder="1" applyAlignment="1">
      <alignment horizontal="center" vertical="center"/>
    </xf>
    <xf numFmtId="172" fontId="53" fillId="34" borderId="15" xfId="0" applyNumberFormat="1" applyFont="1" applyFill="1" applyBorder="1" applyAlignment="1">
      <alignment horizontal="center" vertical="center"/>
    </xf>
    <xf numFmtId="172" fontId="56" fillId="34" borderId="12" xfId="0" applyNumberFormat="1" applyFont="1" applyFill="1" applyBorder="1" applyAlignment="1">
      <alignment horizontal="center" vertical="center"/>
    </xf>
    <xf numFmtId="172" fontId="56" fillId="34" borderId="16" xfId="0" applyNumberFormat="1" applyFont="1" applyFill="1" applyBorder="1" applyAlignment="1">
      <alignment horizontal="center" vertical="center"/>
    </xf>
    <xf numFmtId="172" fontId="53" fillId="34" borderId="16" xfId="0" applyNumberFormat="1" applyFont="1" applyFill="1" applyBorder="1" applyAlignment="1">
      <alignment horizontal="center" vertical="center"/>
    </xf>
    <xf numFmtId="173" fontId="53" fillId="0" borderId="15" xfId="0" applyNumberFormat="1" applyFont="1" applyFill="1" applyBorder="1" applyAlignment="1">
      <alignment horizontal="center" vertical="center"/>
    </xf>
    <xf numFmtId="172" fontId="53" fillId="0" borderId="15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 vertical="center"/>
    </xf>
    <xf numFmtId="172" fontId="53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54" fillId="0" borderId="11" xfId="0" applyFont="1" applyBorder="1" applyAlignment="1">
      <alignment vertical="center"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34" borderId="11" xfId="0" applyFont="1" applyFill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top" wrapText="1"/>
    </xf>
    <xf numFmtId="173" fontId="56" fillId="2" borderId="14" xfId="0" applyNumberFormat="1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vertical="center" wrapText="1"/>
    </xf>
    <xf numFmtId="173" fontId="53" fillId="2" borderId="14" xfId="0" applyNumberFormat="1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vertical="top" wrapText="1"/>
    </xf>
    <xf numFmtId="0" fontId="54" fillId="34" borderId="11" xfId="0" applyFont="1" applyFill="1" applyBorder="1" applyAlignment="1">
      <alignment vertical="center"/>
    </xf>
    <xf numFmtId="173" fontId="56" fillId="34" borderId="14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173" fontId="56" fillId="0" borderId="18" xfId="0" applyNumberFormat="1" applyFont="1" applyBorder="1" applyAlignment="1">
      <alignment horizontal="center" vertical="center"/>
    </xf>
    <xf numFmtId="173" fontId="56" fillId="0" borderId="11" xfId="0" applyNumberFormat="1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2" fontId="56" fillId="34" borderId="18" xfId="0" applyNumberFormat="1" applyFont="1" applyFill="1" applyBorder="1" applyAlignment="1">
      <alignment horizontal="center" vertical="center"/>
    </xf>
    <xf numFmtId="172" fontId="56" fillId="34" borderId="11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72" fontId="56" fillId="0" borderId="18" xfId="0" applyNumberFormat="1" applyFont="1" applyBorder="1" applyAlignment="1">
      <alignment horizontal="center" vertical="center"/>
    </xf>
    <xf numFmtId="172" fontId="56" fillId="0" borderId="11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2" fontId="56" fillId="34" borderId="18" xfId="0" applyNumberFormat="1" applyFont="1" applyFill="1" applyBorder="1" applyAlignment="1">
      <alignment horizontal="center" vertical="center"/>
    </xf>
    <xf numFmtId="2" fontId="56" fillId="34" borderId="11" xfId="0" applyNumberFormat="1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172" fontId="53" fillId="0" borderId="18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4"/>
  <sheetViews>
    <sheetView view="pageBreakPreview" zoomScaleSheetLayoutView="100" zoomScalePageLayoutView="0" workbookViewId="0" topLeftCell="A1">
      <pane ySplit="15" topLeftCell="A52" activePane="bottomLeft" state="frozen"/>
      <selection pane="topLeft" activeCell="A1" sqref="A1"/>
      <selection pane="bottomLeft" activeCell="D57" sqref="D57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10.421875" style="0" customWidth="1"/>
    <col min="4" max="4" width="10.140625" style="0" customWidth="1"/>
    <col min="6" max="7" width="9.28125" style="0" customWidth="1"/>
    <col min="10" max="10" width="31.57421875" style="0" customWidth="1"/>
    <col min="11" max="13" width="0" style="0" hidden="1" customWidth="1"/>
  </cols>
  <sheetData>
    <row r="1" ht="14.25">
      <c r="J1" s="68"/>
    </row>
    <row r="2" spans="8:11" ht="14.25">
      <c r="H2" s="68"/>
      <c r="I2" s="123" t="s">
        <v>155</v>
      </c>
      <c r="J2" s="123"/>
      <c r="K2" s="95"/>
    </row>
    <row r="3" spans="9:11" ht="14.25">
      <c r="I3" s="122" t="s">
        <v>156</v>
      </c>
      <c r="J3" s="174"/>
      <c r="K3" s="68"/>
    </row>
    <row r="4" spans="9:11" ht="14.25">
      <c r="I4" s="95" t="s">
        <v>125</v>
      </c>
      <c r="J4" s="96"/>
      <c r="K4" s="95"/>
    </row>
    <row r="5" spans="9:11" ht="14.25">
      <c r="I5" s="122" t="s">
        <v>158</v>
      </c>
      <c r="J5" s="122"/>
      <c r="K5" s="95"/>
    </row>
    <row r="6" spans="9:11" ht="14.25">
      <c r="I6" s="122"/>
      <c r="J6" s="122"/>
      <c r="K6" s="95"/>
    </row>
    <row r="7" spans="9:11" ht="14.25">
      <c r="I7" s="122"/>
      <c r="J7" s="122"/>
      <c r="K7" s="95"/>
    </row>
    <row r="8" spans="9:11" ht="14.25">
      <c r="I8" s="122"/>
      <c r="J8" s="122"/>
      <c r="K8" s="95"/>
    </row>
    <row r="9" spans="1:10" ht="29.25" customHeight="1">
      <c r="A9" s="54"/>
      <c r="B9" s="175" t="s">
        <v>124</v>
      </c>
      <c r="C9" s="176"/>
      <c r="D9" s="176"/>
      <c r="E9" s="176"/>
      <c r="F9" s="176"/>
      <c r="G9" s="176"/>
      <c r="H9" s="176"/>
      <c r="I9" s="176"/>
      <c r="J9" s="176"/>
    </row>
    <row r="10" spans="1:13" ht="15" thickBot="1">
      <c r="A10" s="1"/>
      <c r="L10" s="106"/>
      <c r="M10" s="106">
        <v>44001</v>
      </c>
    </row>
    <row r="11" spans="1:10" ht="75.75" customHeight="1">
      <c r="A11" s="55" t="s">
        <v>0</v>
      </c>
      <c r="B11" s="149" t="s">
        <v>2</v>
      </c>
      <c r="C11" s="136" t="s">
        <v>3</v>
      </c>
      <c r="D11" s="137"/>
      <c r="E11" s="137"/>
      <c r="F11" s="137"/>
      <c r="G11" s="137"/>
      <c r="H11" s="137"/>
      <c r="I11" s="137"/>
      <c r="J11" s="126" t="s">
        <v>77</v>
      </c>
    </row>
    <row r="12" spans="1:10" ht="69.75" customHeight="1">
      <c r="A12" s="56" t="s">
        <v>1</v>
      </c>
      <c r="B12" s="150"/>
      <c r="C12" s="138"/>
      <c r="D12" s="139"/>
      <c r="E12" s="139"/>
      <c r="F12" s="139"/>
      <c r="G12" s="139"/>
      <c r="H12" s="139"/>
      <c r="I12" s="139"/>
      <c r="J12" s="127"/>
    </row>
    <row r="13" spans="1:10" ht="21.75" customHeight="1">
      <c r="A13" s="2"/>
      <c r="B13" s="150"/>
      <c r="C13" s="138"/>
      <c r="D13" s="139"/>
      <c r="E13" s="139"/>
      <c r="F13" s="139"/>
      <c r="G13" s="139"/>
      <c r="H13" s="139"/>
      <c r="I13" s="139"/>
      <c r="J13" s="127"/>
    </row>
    <row r="14" spans="1:10" ht="15.75" thickBot="1">
      <c r="A14" s="2"/>
      <c r="B14" s="150"/>
      <c r="C14" s="140"/>
      <c r="D14" s="141"/>
      <c r="E14" s="141"/>
      <c r="F14" s="141"/>
      <c r="G14" s="141"/>
      <c r="H14" s="141"/>
      <c r="I14" s="141"/>
      <c r="J14" s="53"/>
    </row>
    <row r="15" spans="1:10" ht="15.75" thickBot="1">
      <c r="A15" s="3"/>
      <c r="B15" s="151"/>
      <c r="C15" s="53" t="s">
        <v>4</v>
      </c>
      <c r="D15" s="53">
        <v>2020</v>
      </c>
      <c r="E15" s="53">
        <v>2021</v>
      </c>
      <c r="F15" s="53">
        <v>2022</v>
      </c>
      <c r="G15" s="53">
        <v>2023</v>
      </c>
      <c r="H15" s="53">
        <v>2024</v>
      </c>
      <c r="I15" s="82">
        <v>2025</v>
      </c>
      <c r="J15" s="53"/>
    </row>
    <row r="16" spans="1:10" ht="15.7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11</v>
      </c>
    </row>
    <row r="17" spans="1:10" ht="31.5" thickBot="1">
      <c r="A17" s="7">
        <v>2</v>
      </c>
      <c r="B17" s="8" t="s">
        <v>40</v>
      </c>
      <c r="C17" s="85">
        <f>SUM(D17:I17)</f>
        <v>2456983.778335877</v>
      </c>
      <c r="D17" s="86">
        <f>D18+D20+D22</f>
        <v>401211</v>
      </c>
      <c r="E17" s="86">
        <f>E18+E20+E22+0.1</f>
        <v>396721.916</v>
      </c>
      <c r="F17" s="86">
        <f>F18+F20+F22</f>
        <v>406085.29808</v>
      </c>
      <c r="G17" s="86">
        <f>G18+G20+G22-0.1</f>
        <v>410464.87800320005</v>
      </c>
      <c r="H17" s="86">
        <f>H18+H20+H22</f>
        <v>417575.32896332804</v>
      </c>
      <c r="I17" s="86">
        <f>I18+I20+I22+0.1</f>
        <v>424925.35728934914</v>
      </c>
      <c r="J17" s="9"/>
    </row>
    <row r="18" spans="1:10" ht="15.75" thickBot="1">
      <c r="A18" s="7">
        <v>3</v>
      </c>
      <c r="B18" s="8" t="s">
        <v>43</v>
      </c>
      <c r="C18" s="85">
        <f aca="true" t="shared" si="0" ref="C18:C23">SUM(D18:I18)</f>
        <v>0</v>
      </c>
      <c r="D18" s="87">
        <v>0</v>
      </c>
      <c r="E18" s="88">
        <f aca="true" t="shared" si="1" ref="E18:I19">E82</f>
        <v>0</v>
      </c>
      <c r="F18" s="88">
        <f t="shared" si="1"/>
        <v>0</v>
      </c>
      <c r="G18" s="88">
        <f t="shared" si="1"/>
        <v>0</v>
      </c>
      <c r="H18" s="88">
        <f t="shared" si="1"/>
        <v>0</v>
      </c>
      <c r="I18" s="88">
        <f t="shared" si="1"/>
        <v>0</v>
      </c>
      <c r="J18" s="9"/>
    </row>
    <row r="19" spans="1:10" ht="31.5" thickBot="1">
      <c r="A19" s="7">
        <v>4</v>
      </c>
      <c r="B19" s="8" t="s">
        <v>29</v>
      </c>
      <c r="C19" s="85">
        <f t="shared" si="0"/>
        <v>0</v>
      </c>
      <c r="D19" s="87">
        <v>0</v>
      </c>
      <c r="E19" s="88">
        <f>E83</f>
        <v>0</v>
      </c>
      <c r="F19" s="88">
        <f t="shared" si="1"/>
        <v>0</v>
      </c>
      <c r="G19" s="88">
        <f t="shared" si="1"/>
        <v>0</v>
      </c>
      <c r="H19" s="88">
        <f t="shared" si="1"/>
        <v>0</v>
      </c>
      <c r="I19" s="88">
        <f t="shared" si="1"/>
        <v>0</v>
      </c>
      <c r="J19" s="9"/>
    </row>
    <row r="20" spans="1:10" ht="15.75" thickBot="1">
      <c r="A20" s="7">
        <v>5</v>
      </c>
      <c r="B20" s="8" t="s">
        <v>5</v>
      </c>
      <c r="C20" s="85">
        <f>SUM(D20:I20)+0.1</f>
        <v>1393991.6161984</v>
      </c>
      <c r="D20" s="88">
        <f aca="true" t="shared" si="2" ref="D20:I20">D30+D84+D209+D264+D323</f>
        <v>215763.2</v>
      </c>
      <c r="E20" s="88">
        <f t="shared" si="2"/>
        <v>224885.564</v>
      </c>
      <c r="F20" s="88">
        <f t="shared" si="2"/>
        <v>238466.5</v>
      </c>
      <c r="G20" s="88">
        <f t="shared" si="2"/>
        <v>238046.824</v>
      </c>
      <c r="H20" s="88">
        <f t="shared" si="2"/>
        <v>238288.85696</v>
      </c>
      <c r="I20" s="88">
        <f t="shared" si="2"/>
        <v>238540.5712384</v>
      </c>
      <c r="J20" s="9"/>
    </row>
    <row r="21" spans="1:10" ht="31.5" thickBot="1">
      <c r="A21" s="7">
        <v>6</v>
      </c>
      <c r="B21" s="8" t="s">
        <v>29</v>
      </c>
      <c r="C21" s="85">
        <f t="shared" si="0"/>
        <v>882951.7898103296</v>
      </c>
      <c r="D21" s="88">
        <f aca="true" t="shared" si="3" ref="D21:I21">D31+D85+D210+D265+D325</f>
        <v>133768.8</v>
      </c>
      <c r="E21" s="88">
        <f t="shared" si="3"/>
        <v>141779.76</v>
      </c>
      <c r="F21" s="88">
        <f t="shared" si="3"/>
        <v>152035.74640000003</v>
      </c>
      <c r="G21" s="88">
        <f t="shared" si="3"/>
        <v>151594.632256</v>
      </c>
      <c r="H21" s="88">
        <f t="shared" si="3"/>
        <v>151786.60154623998</v>
      </c>
      <c r="I21" s="88">
        <f t="shared" si="3"/>
        <v>151986.2496080896</v>
      </c>
      <c r="J21" s="9"/>
    </row>
    <row r="22" spans="1:10" ht="15.75" thickBot="1">
      <c r="A22" s="7">
        <v>7</v>
      </c>
      <c r="B22" s="8" t="s">
        <v>6</v>
      </c>
      <c r="C22" s="85">
        <f t="shared" si="0"/>
        <v>1062992.1621374772</v>
      </c>
      <c r="D22" s="85">
        <f>D32+D86+D211+D266+D325+D347+D373+D365+D381+0.1</f>
        <v>185447.8</v>
      </c>
      <c r="E22" s="85">
        <f>E32+E86+E211+E266+E325+E347+E373+E365+E381</f>
        <v>171836.25200000004</v>
      </c>
      <c r="F22" s="85">
        <f>F32+F86+F211+F266+F325+F347+F373+F365+F381</f>
        <v>167618.79808</v>
      </c>
      <c r="G22" s="85">
        <f>G32+G86+G211+G266+G325+G347+G373+G365+G381</f>
        <v>172418.15400320003</v>
      </c>
      <c r="H22" s="85">
        <f>H32+H86+H211+H266+H325+H347+H373+H365+H381</f>
        <v>179286.47200332803</v>
      </c>
      <c r="I22" s="85">
        <f>I32+I86+I211+I266+I325+I347+I373+I365+I381</f>
        <v>186384.68605094915</v>
      </c>
      <c r="J22" s="9"/>
    </row>
    <row r="23" spans="1:10" ht="31.5" thickBot="1">
      <c r="A23" s="7">
        <v>8</v>
      </c>
      <c r="B23" s="8" t="s">
        <v>29</v>
      </c>
      <c r="C23" s="85">
        <f t="shared" si="0"/>
        <v>594333.3244246732</v>
      </c>
      <c r="D23" s="85">
        <f aca="true" t="shared" si="4" ref="D23:I23">D33+D90+D212+D267+D326+D382+D374</f>
        <v>109319.09999999999</v>
      </c>
      <c r="E23" s="85">
        <f t="shared" si="4"/>
        <v>97618.88799999998</v>
      </c>
      <c r="F23" s="85">
        <f t="shared" si="4"/>
        <v>91427.28352000001</v>
      </c>
      <c r="G23" s="85">
        <f t="shared" si="4"/>
        <v>94895.28686080001</v>
      </c>
      <c r="H23" s="85">
        <f t="shared" si="4"/>
        <v>98606.534335232</v>
      </c>
      <c r="I23" s="85">
        <f t="shared" si="4"/>
        <v>102466.23170864131</v>
      </c>
      <c r="J23" s="9"/>
    </row>
    <row r="24" spans="1:10" ht="16.5" customHeight="1" hidden="1" thickBot="1">
      <c r="A24" s="7"/>
      <c r="B24" s="8" t="s">
        <v>7</v>
      </c>
      <c r="C24" s="14"/>
      <c r="D24" s="14"/>
      <c r="E24" s="15"/>
      <c r="F24" s="14"/>
      <c r="G24" s="14"/>
      <c r="H24" s="14"/>
      <c r="I24" s="14"/>
      <c r="J24" s="9"/>
    </row>
    <row r="25" spans="1:10" ht="16.5" customHeight="1" hidden="1" thickBot="1">
      <c r="A25" s="7"/>
      <c r="B25" s="8" t="s">
        <v>5</v>
      </c>
      <c r="C25" s="14"/>
      <c r="D25" s="14"/>
      <c r="E25" s="14"/>
      <c r="F25" s="14"/>
      <c r="G25" s="14"/>
      <c r="H25" s="14"/>
      <c r="I25" s="14"/>
      <c r="J25" s="9"/>
    </row>
    <row r="26" spans="1:10" ht="16.5" customHeight="1" hidden="1" thickBot="1">
      <c r="A26" s="7"/>
      <c r="B26" s="8" t="s">
        <v>6</v>
      </c>
      <c r="C26" s="14"/>
      <c r="D26" s="14"/>
      <c r="E26" s="14"/>
      <c r="F26" s="14"/>
      <c r="G26" s="14"/>
      <c r="H26" s="14"/>
      <c r="I26" s="14"/>
      <c r="J26" s="9"/>
    </row>
    <row r="27" spans="1:10" ht="32.25" customHeight="1" hidden="1" thickBot="1">
      <c r="A27" s="7"/>
      <c r="B27" s="8" t="s">
        <v>8</v>
      </c>
      <c r="C27" s="14"/>
      <c r="D27" s="14"/>
      <c r="E27" s="15"/>
      <c r="F27" s="14"/>
      <c r="G27" s="14"/>
      <c r="H27" s="14"/>
      <c r="I27" s="14"/>
      <c r="J27" s="9"/>
    </row>
    <row r="28" spans="1:10" ht="31.5" customHeight="1" thickBot="1">
      <c r="A28" s="7">
        <v>9</v>
      </c>
      <c r="B28" s="142" t="s">
        <v>75</v>
      </c>
      <c r="C28" s="143"/>
      <c r="D28" s="143"/>
      <c r="E28" s="143"/>
      <c r="F28" s="143"/>
      <c r="G28" s="143"/>
      <c r="H28" s="143"/>
      <c r="I28" s="143"/>
      <c r="J28" s="144"/>
    </row>
    <row r="29" spans="1:10" ht="60.75" customHeight="1" thickBot="1">
      <c r="A29" s="51">
        <v>10</v>
      </c>
      <c r="B29" s="16" t="s">
        <v>9</v>
      </c>
      <c r="C29" s="17">
        <f>D29+E29+F29+G29+H29+I29</f>
        <v>728033.8483712</v>
      </c>
      <c r="D29" s="17">
        <f aca="true" t="shared" si="5" ref="D29:I29">D30+D32</f>
        <v>118228.9</v>
      </c>
      <c r="E29" s="17">
        <f t="shared" si="5"/>
        <v>115967.9</v>
      </c>
      <c r="F29" s="17">
        <f t="shared" si="5"/>
        <v>120675.9</v>
      </c>
      <c r="G29" s="17">
        <f t="shared" si="5"/>
        <v>122522.33600000001</v>
      </c>
      <c r="H29" s="17">
        <f t="shared" si="5"/>
        <v>124362.54528000002</v>
      </c>
      <c r="I29" s="17">
        <f t="shared" si="5"/>
        <v>126276.26709120002</v>
      </c>
      <c r="J29" s="28"/>
    </row>
    <row r="30" spans="1:10" ht="15.75" thickBot="1">
      <c r="A30" s="51">
        <v>11</v>
      </c>
      <c r="B30" s="8" t="s">
        <v>5</v>
      </c>
      <c r="C30" s="17">
        <f aca="true" t="shared" si="6" ref="C30:C38">D30+E30+F30+G30+H30+I30</f>
        <v>447593.7</v>
      </c>
      <c r="D30" s="18">
        <f aca="true" t="shared" si="7" ref="D30:I31">D39+D55+D61+D66+D44</f>
        <v>69461.7</v>
      </c>
      <c r="E30" s="18">
        <f t="shared" si="7"/>
        <v>72141</v>
      </c>
      <c r="F30" s="18">
        <f t="shared" si="7"/>
        <v>76440</v>
      </c>
      <c r="G30" s="18">
        <f t="shared" si="7"/>
        <v>76517</v>
      </c>
      <c r="H30" s="18">
        <f>H39+H55+H61+H66+H44+H74</f>
        <v>76517</v>
      </c>
      <c r="I30" s="18">
        <f t="shared" si="7"/>
        <v>76517</v>
      </c>
      <c r="J30" s="28"/>
    </row>
    <row r="31" spans="1:10" ht="31.5" thickBot="1">
      <c r="A31" s="51">
        <v>12</v>
      </c>
      <c r="B31" s="69" t="s">
        <v>21</v>
      </c>
      <c r="C31" s="17">
        <f t="shared" si="6"/>
        <v>430705.4</v>
      </c>
      <c r="D31" s="18">
        <f t="shared" si="7"/>
        <v>66656.9</v>
      </c>
      <c r="E31" s="18">
        <f t="shared" si="7"/>
        <v>69408.6</v>
      </c>
      <c r="F31" s="18">
        <f>F40+F56+F62+F67+F45</f>
        <v>73597.8</v>
      </c>
      <c r="G31" s="18">
        <f t="shared" si="7"/>
        <v>73680.7</v>
      </c>
      <c r="H31" s="18">
        <f>H40+H56+H62+H67+H45+H75</f>
        <v>73680.7</v>
      </c>
      <c r="I31" s="18">
        <f t="shared" si="7"/>
        <v>73680.7</v>
      </c>
      <c r="J31" s="28"/>
    </row>
    <row r="32" spans="1:10" ht="15.75" thickBot="1">
      <c r="A32" s="51">
        <v>13</v>
      </c>
      <c r="B32" s="8" t="s">
        <v>6</v>
      </c>
      <c r="C32" s="17">
        <f t="shared" si="6"/>
        <v>280440.1483712001</v>
      </c>
      <c r="D32" s="36">
        <f>D41+D47+D51+D57+D63+D68</f>
        <v>48767.2</v>
      </c>
      <c r="E32" s="18">
        <f>E41+E47+E51+E57+E63+E68</f>
        <v>43826.9</v>
      </c>
      <c r="F32" s="18">
        <f>F41+F47+F51+F57+F63+F68+F76</f>
        <v>44235.9</v>
      </c>
      <c r="G32" s="18">
        <f>G41+G47+G51+G57+G63+G68</f>
        <v>46005.33600000001</v>
      </c>
      <c r="H32" s="18">
        <f>H41+H47+H51+H57+H63+H68+H76</f>
        <v>47845.54528000001</v>
      </c>
      <c r="I32" s="18">
        <f>I41+I47+I51+I57+I63+I68+I76-0.1</f>
        <v>49759.26709120002</v>
      </c>
      <c r="J32" s="28"/>
    </row>
    <row r="33" spans="1:10" ht="31.5" thickBot="1">
      <c r="A33" s="51">
        <v>14</v>
      </c>
      <c r="B33" s="8" t="s">
        <v>21</v>
      </c>
      <c r="C33" s="17">
        <f t="shared" si="6"/>
        <v>263743.4917184</v>
      </c>
      <c r="D33" s="36">
        <f>D42+D48+D52+D58+D64+D69-0.1</f>
        <v>45985.3</v>
      </c>
      <c r="E33" s="18">
        <f>E42+E48+E52+E58+E64+E69</f>
        <v>41167.7</v>
      </c>
      <c r="F33" s="18">
        <f>F42+F48+F52+F58+F64+F69</f>
        <v>41470.4</v>
      </c>
      <c r="G33" s="18">
        <f>G42+G48+G52+G58+G64+G69</f>
        <v>43285.524000000005</v>
      </c>
      <c r="H33" s="18">
        <f>H42+H48+H52+H58+H64+H69+H77</f>
        <v>45016.94496000001</v>
      </c>
      <c r="I33" s="18">
        <f>I42+I48+I52+I58+I64+I69+I77</f>
        <v>46817.62275840001</v>
      </c>
      <c r="J33" s="28"/>
    </row>
    <row r="34" spans="1:10" ht="16.5" customHeight="1" hidden="1" thickBot="1">
      <c r="A34" s="51"/>
      <c r="B34" s="8" t="s">
        <v>7</v>
      </c>
      <c r="C34" s="17">
        <f t="shared" si="6"/>
        <v>0</v>
      </c>
      <c r="D34" s="18"/>
      <c r="E34" s="18"/>
      <c r="F34" s="18"/>
      <c r="G34" s="18"/>
      <c r="H34" s="18"/>
      <c r="I34" s="18"/>
      <c r="J34" s="28"/>
    </row>
    <row r="35" spans="1:10" ht="16.5" customHeight="1" hidden="1" thickBot="1">
      <c r="A35" s="51"/>
      <c r="B35" s="8" t="s">
        <v>5</v>
      </c>
      <c r="C35" s="17">
        <f t="shared" si="6"/>
        <v>0</v>
      </c>
      <c r="D35" s="18"/>
      <c r="E35" s="18"/>
      <c r="F35" s="18"/>
      <c r="G35" s="18"/>
      <c r="H35" s="18"/>
      <c r="I35" s="18"/>
      <c r="J35" s="28"/>
    </row>
    <row r="36" spans="1:10" ht="16.5" customHeight="1" hidden="1" thickBot="1">
      <c r="A36" s="51"/>
      <c r="B36" s="8" t="s">
        <v>6</v>
      </c>
      <c r="C36" s="17">
        <f t="shared" si="6"/>
        <v>0</v>
      </c>
      <c r="D36" s="18"/>
      <c r="E36" s="18"/>
      <c r="F36" s="18"/>
      <c r="G36" s="18"/>
      <c r="H36" s="18"/>
      <c r="I36" s="18"/>
      <c r="J36" s="28"/>
    </row>
    <row r="37" spans="1:10" ht="36.75" customHeight="1" hidden="1" thickBot="1">
      <c r="A37" s="51"/>
      <c r="B37" s="8" t="s">
        <v>8</v>
      </c>
      <c r="C37" s="17">
        <f t="shared" si="6"/>
        <v>0</v>
      </c>
      <c r="D37" s="18"/>
      <c r="E37" s="18"/>
      <c r="F37" s="18"/>
      <c r="G37" s="18"/>
      <c r="H37" s="18"/>
      <c r="I37" s="18"/>
      <c r="J37" s="28"/>
    </row>
    <row r="38" spans="1:10" ht="114.75" customHeight="1" thickBot="1">
      <c r="A38" s="51">
        <v>15</v>
      </c>
      <c r="B38" s="70" t="s">
        <v>132</v>
      </c>
      <c r="C38" s="17">
        <f t="shared" si="6"/>
        <v>441400</v>
      </c>
      <c r="D38" s="17">
        <f aca="true" t="shared" si="8" ref="D38:I38">D39+D41</f>
        <v>68485</v>
      </c>
      <c r="E38" s="17">
        <f t="shared" si="8"/>
        <v>71175</v>
      </c>
      <c r="F38" s="17">
        <f t="shared" si="8"/>
        <v>75435</v>
      </c>
      <c r="G38" s="17">
        <f t="shared" si="8"/>
        <v>75435</v>
      </c>
      <c r="H38" s="17">
        <f t="shared" si="8"/>
        <v>75435</v>
      </c>
      <c r="I38" s="17">
        <f t="shared" si="8"/>
        <v>75435</v>
      </c>
      <c r="J38" s="89" t="s">
        <v>83</v>
      </c>
    </row>
    <row r="39" spans="1:12" ht="15.75" thickBot="1">
      <c r="A39" s="51">
        <v>16</v>
      </c>
      <c r="B39" s="8" t="s">
        <v>5</v>
      </c>
      <c r="C39" s="17">
        <f>D39+E39+F39+G39+H39+I39</f>
        <v>441400</v>
      </c>
      <c r="D39" s="18">
        <f>67665+L39</f>
        <v>68485</v>
      </c>
      <c r="E39" s="18">
        <v>71175</v>
      </c>
      <c r="F39" s="18">
        <v>75435</v>
      </c>
      <c r="G39" s="18">
        <f aca="true" t="shared" si="9" ref="G39:I40">F39</f>
        <v>75435</v>
      </c>
      <c r="H39" s="18">
        <f t="shared" si="9"/>
        <v>75435</v>
      </c>
      <c r="I39" s="18">
        <f t="shared" si="9"/>
        <v>75435</v>
      </c>
      <c r="J39" s="28"/>
      <c r="L39">
        <v>820</v>
      </c>
    </row>
    <row r="40" spans="1:12" ht="32.25" customHeight="1" thickBot="1">
      <c r="A40" s="51">
        <v>17</v>
      </c>
      <c r="B40" s="69" t="s">
        <v>21</v>
      </c>
      <c r="C40" s="17">
        <f>D40+E40+F40+G40+H40+I40</f>
        <v>424651.7</v>
      </c>
      <c r="D40" s="18">
        <f>65062.1+L40</f>
        <v>65704.9</v>
      </c>
      <c r="E40" s="18">
        <v>68468</v>
      </c>
      <c r="F40" s="18">
        <v>72619.7</v>
      </c>
      <c r="G40" s="18">
        <f t="shared" si="9"/>
        <v>72619.7</v>
      </c>
      <c r="H40" s="18">
        <f t="shared" si="9"/>
        <v>72619.7</v>
      </c>
      <c r="I40" s="18">
        <f t="shared" si="9"/>
        <v>72619.7</v>
      </c>
      <c r="J40" s="28"/>
      <c r="L40">
        <v>642.8</v>
      </c>
    </row>
    <row r="41" spans="1:10" ht="16.5" customHeight="1" hidden="1" thickBot="1">
      <c r="A41" s="51"/>
      <c r="B41" s="8" t="s">
        <v>6</v>
      </c>
      <c r="C41" s="17" t="e">
        <f>D41+E41+F41+G41+H41+I41+#REF!</f>
        <v>#REF!</v>
      </c>
      <c r="D41" s="18"/>
      <c r="E41" s="18"/>
      <c r="F41" s="18"/>
      <c r="G41" s="18"/>
      <c r="H41" s="18"/>
      <c r="I41" s="18"/>
      <c r="J41" s="28"/>
    </row>
    <row r="42" spans="1:10" ht="48" customHeight="1" hidden="1" thickBot="1">
      <c r="A42" s="51"/>
      <c r="B42" s="8" t="s">
        <v>21</v>
      </c>
      <c r="C42" s="17" t="e">
        <f>D42+E42+F42+G42+H42+I42+#REF!</f>
        <v>#REF!</v>
      </c>
      <c r="D42" s="18"/>
      <c r="E42" s="18"/>
      <c r="F42" s="18"/>
      <c r="G42" s="18"/>
      <c r="H42" s="18"/>
      <c r="I42" s="18"/>
      <c r="J42" s="28"/>
    </row>
    <row r="43" spans="1:10" ht="143.25" customHeight="1" thickBot="1">
      <c r="A43" s="51">
        <v>18</v>
      </c>
      <c r="B43" s="70" t="s">
        <v>133</v>
      </c>
      <c r="C43" s="17">
        <f>C44</f>
        <v>6193.7</v>
      </c>
      <c r="D43" s="17">
        <f aca="true" t="shared" si="10" ref="D43:I43">D44</f>
        <v>976.7</v>
      </c>
      <c r="E43" s="17">
        <f t="shared" si="10"/>
        <v>966</v>
      </c>
      <c r="F43" s="17">
        <f t="shared" si="10"/>
        <v>1005</v>
      </c>
      <c r="G43" s="17">
        <f t="shared" si="10"/>
        <v>1082</v>
      </c>
      <c r="H43" s="17">
        <f t="shared" si="10"/>
        <v>1082</v>
      </c>
      <c r="I43" s="17">
        <f t="shared" si="10"/>
        <v>1082</v>
      </c>
      <c r="J43" s="28" t="s">
        <v>84</v>
      </c>
    </row>
    <row r="44" spans="1:12" ht="15.75" thickBot="1">
      <c r="A44" s="51">
        <v>19</v>
      </c>
      <c r="B44" s="8" t="s">
        <v>5</v>
      </c>
      <c r="C44" s="17">
        <f>D44+E44+F44+G44+H44+I44</f>
        <v>6193.7</v>
      </c>
      <c r="D44" s="18">
        <f>929+L44</f>
        <v>976.7</v>
      </c>
      <c r="E44" s="18">
        <v>966</v>
      </c>
      <c r="F44" s="18">
        <v>1005</v>
      </c>
      <c r="G44" s="18">
        <v>1082</v>
      </c>
      <c r="H44" s="18">
        <v>1082</v>
      </c>
      <c r="I44" s="18">
        <v>1082</v>
      </c>
      <c r="J44" s="28"/>
      <c r="L44" s="105">
        <v>47.7</v>
      </c>
    </row>
    <row r="45" spans="1:12" ht="36" customHeight="1" thickBot="1">
      <c r="A45" s="51">
        <v>20</v>
      </c>
      <c r="B45" s="69" t="s">
        <v>25</v>
      </c>
      <c r="C45" s="17">
        <f>D45+E45+F45+G45+H45+I45</f>
        <v>6053.7</v>
      </c>
      <c r="D45" s="18">
        <f>904.3+L45</f>
        <v>952</v>
      </c>
      <c r="E45" s="18">
        <v>940.6</v>
      </c>
      <c r="F45" s="18">
        <v>978.1</v>
      </c>
      <c r="G45" s="18">
        <v>1061</v>
      </c>
      <c r="H45" s="18">
        <v>1061</v>
      </c>
      <c r="I45" s="18">
        <v>1061</v>
      </c>
      <c r="J45" s="28"/>
      <c r="L45" s="105">
        <v>47.7</v>
      </c>
    </row>
    <row r="46" spans="1:10" ht="78" thickBot="1">
      <c r="A46" s="51">
        <v>21</v>
      </c>
      <c r="B46" s="70" t="s">
        <v>126</v>
      </c>
      <c r="C46" s="17">
        <f>C47</f>
        <v>269189.3149312</v>
      </c>
      <c r="D46" s="17">
        <f aca="true" t="shared" si="11" ref="D46:I46">D47</f>
        <v>44266.5</v>
      </c>
      <c r="E46" s="17">
        <f t="shared" si="11"/>
        <v>43000.9</v>
      </c>
      <c r="F46" s="17">
        <f t="shared" si="11"/>
        <v>42840.8</v>
      </c>
      <c r="G46" s="17">
        <f t="shared" si="11"/>
        <v>44554.43200000001</v>
      </c>
      <c r="H46" s="17">
        <f t="shared" si="11"/>
        <v>46336.60928000001</v>
      </c>
      <c r="I46" s="17">
        <f t="shared" si="11"/>
        <v>48190.073651200015</v>
      </c>
      <c r="J46" s="28" t="s">
        <v>85</v>
      </c>
    </row>
    <row r="47" spans="1:13" ht="15.75" thickBot="1">
      <c r="A47" s="51">
        <v>22</v>
      </c>
      <c r="B47" s="8" t="s">
        <v>6</v>
      </c>
      <c r="C47" s="17">
        <f>D47+E47+F47+G47+H47+I47</f>
        <v>269189.3149312</v>
      </c>
      <c r="D47" s="18">
        <f>44264.7+K47+L47+M47</f>
        <v>44266.5</v>
      </c>
      <c r="E47" s="18">
        <v>43000.9</v>
      </c>
      <c r="F47" s="18">
        <v>42840.8</v>
      </c>
      <c r="G47" s="18">
        <f aca="true" t="shared" si="12" ref="G47:I48">F47*1.04</f>
        <v>44554.43200000001</v>
      </c>
      <c r="H47" s="18">
        <f t="shared" si="12"/>
        <v>46336.60928000001</v>
      </c>
      <c r="I47" s="18">
        <f t="shared" si="12"/>
        <v>48190.073651200015</v>
      </c>
      <c r="J47" s="28"/>
      <c r="K47">
        <v>-150</v>
      </c>
      <c r="L47">
        <v>10</v>
      </c>
      <c r="M47">
        <v>141.8</v>
      </c>
    </row>
    <row r="48" spans="1:13" ht="31.5" thickBot="1">
      <c r="A48" s="51">
        <v>23</v>
      </c>
      <c r="B48" s="69" t="s">
        <v>21</v>
      </c>
      <c r="C48" s="17">
        <f>D48+E48+F48+G48+H48+I48</f>
        <v>253055.2622784</v>
      </c>
      <c r="D48" s="18">
        <f>41813.7+K48+L48+M48</f>
        <v>41752.5</v>
      </c>
      <c r="E48" s="18">
        <v>40486.2</v>
      </c>
      <c r="F48" s="18">
        <v>40225.6</v>
      </c>
      <c r="G48" s="18">
        <f t="shared" si="12"/>
        <v>41834.624</v>
      </c>
      <c r="H48" s="18">
        <f t="shared" si="12"/>
        <v>43508.00896000001</v>
      </c>
      <c r="I48" s="18">
        <f t="shared" si="12"/>
        <v>45248.32931840001</v>
      </c>
      <c r="J48" s="28"/>
      <c r="K48">
        <v>-150</v>
      </c>
      <c r="L48">
        <v>10</v>
      </c>
      <c r="M48">
        <v>78.8</v>
      </c>
    </row>
    <row r="49" spans="1:10" ht="15">
      <c r="A49" s="50">
        <v>24</v>
      </c>
      <c r="B49" s="12" t="s">
        <v>16</v>
      </c>
      <c r="C49" s="145">
        <f>C51</f>
        <v>0</v>
      </c>
      <c r="D49" s="145">
        <f aca="true" t="shared" si="13" ref="D49:I49">D51</f>
        <v>0</v>
      </c>
      <c r="E49" s="145">
        <f t="shared" si="13"/>
        <v>0</v>
      </c>
      <c r="F49" s="145">
        <f>F51</f>
        <v>0</v>
      </c>
      <c r="G49" s="145">
        <f t="shared" si="13"/>
        <v>0</v>
      </c>
      <c r="H49" s="145">
        <f t="shared" si="13"/>
        <v>0</v>
      </c>
      <c r="I49" s="145">
        <f t="shared" si="13"/>
        <v>0</v>
      </c>
      <c r="J49" s="147" t="s">
        <v>86</v>
      </c>
    </row>
    <row r="50" spans="1:10" ht="47.25" thickBot="1">
      <c r="A50" s="51">
        <v>25</v>
      </c>
      <c r="B50" s="71" t="s">
        <v>127</v>
      </c>
      <c r="C50" s="146"/>
      <c r="D50" s="146"/>
      <c r="E50" s="146"/>
      <c r="F50" s="146"/>
      <c r="G50" s="146"/>
      <c r="H50" s="146"/>
      <c r="I50" s="146"/>
      <c r="J50" s="148"/>
    </row>
    <row r="51" spans="1:10" ht="15.75" thickBot="1">
      <c r="A51" s="51">
        <v>26</v>
      </c>
      <c r="B51" s="8" t="s">
        <v>6</v>
      </c>
      <c r="C51" s="17">
        <f>D51+E51+F51+G51+H51+I51</f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28"/>
    </row>
    <row r="52" spans="1:10" ht="31.5" thickBot="1">
      <c r="A52" s="51">
        <v>27</v>
      </c>
      <c r="B52" s="69" t="s">
        <v>21</v>
      </c>
      <c r="C52" s="17">
        <f>D52+E52+F52+G52+H52+I52</f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28"/>
    </row>
    <row r="53" spans="1:10" ht="15">
      <c r="A53" s="130">
        <v>28</v>
      </c>
      <c r="B53" s="12" t="s">
        <v>10</v>
      </c>
      <c r="C53" s="145">
        <f>C55+C57</f>
        <v>11250.933439999999</v>
      </c>
      <c r="D53" s="145">
        <f aca="true" t="shared" si="14" ref="D53:I53">D55+D57</f>
        <v>4500.7</v>
      </c>
      <c r="E53" s="145">
        <f t="shared" si="14"/>
        <v>826</v>
      </c>
      <c r="F53" s="145">
        <f t="shared" si="14"/>
        <v>1395.1</v>
      </c>
      <c r="G53" s="145">
        <f t="shared" si="14"/>
        <v>1450.904</v>
      </c>
      <c r="H53" s="145">
        <f>H55+H57</f>
        <v>1508.9360000000001</v>
      </c>
      <c r="I53" s="145">
        <f t="shared" si="14"/>
        <v>1569.2934400000001</v>
      </c>
      <c r="J53" s="147" t="s">
        <v>87</v>
      </c>
    </row>
    <row r="54" spans="1:10" ht="69.75" customHeight="1" thickBot="1">
      <c r="A54" s="131"/>
      <c r="B54" s="69" t="s">
        <v>128</v>
      </c>
      <c r="C54" s="146"/>
      <c r="D54" s="146"/>
      <c r="E54" s="146"/>
      <c r="F54" s="146"/>
      <c r="G54" s="146"/>
      <c r="H54" s="146"/>
      <c r="I54" s="146"/>
      <c r="J54" s="148"/>
    </row>
    <row r="55" spans="1:10" ht="15.75" thickBot="1">
      <c r="A55" s="51">
        <v>29</v>
      </c>
      <c r="B55" s="8" t="s">
        <v>5</v>
      </c>
      <c r="C55" s="17">
        <f>D55+E55+F55+G55+H55+I55</f>
        <v>0</v>
      </c>
      <c r="D55" s="18"/>
      <c r="E55" s="18"/>
      <c r="F55" s="18"/>
      <c r="G55" s="18"/>
      <c r="H55" s="18"/>
      <c r="I55" s="18"/>
      <c r="J55" s="28"/>
    </row>
    <row r="56" spans="1:10" ht="31.5" thickBot="1">
      <c r="A56" s="51">
        <v>30</v>
      </c>
      <c r="B56" s="69" t="s">
        <v>21</v>
      </c>
      <c r="C56" s="17">
        <f>D56+E56+F56+G56+H56+I56</f>
        <v>0</v>
      </c>
      <c r="D56" s="18"/>
      <c r="E56" s="18"/>
      <c r="F56" s="18"/>
      <c r="G56" s="18"/>
      <c r="H56" s="18"/>
      <c r="I56" s="18"/>
      <c r="J56" s="28"/>
    </row>
    <row r="57" spans="1:14" ht="15.75" thickBot="1">
      <c r="A57" s="51">
        <v>31</v>
      </c>
      <c r="B57" s="8" t="s">
        <v>6</v>
      </c>
      <c r="C57" s="17">
        <f>D57+E57+F57+G57+H57+I57</f>
        <v>11250.933439999999</v>
      </c>
      <c r="D57" s="18">
        <f>1815.1+K57+L57+M57</f>
        <v>4500.7</v>
      </c>
      <c r="E57" s="18">
        <v>826</v>
      </c>
      <c r="F57" s="18">
        <v>1395.1</v>
      </c>
      <c r="G57" s="18">
        <f>F57*1.04</f>
        <v>1450.904</v>
      </c>
      <c r="H57" s="18">
        <f>H58</f>
        <v>1508.9360000000001</v>
      </c>
      <c r="I57" s="18">
        <f>I58</f>
        <v>1569.2934400000001</v>
      </c>
      <c r="J57" s="28"/>
      <c r="K57">
        <v>2531.5</v>
      </c>
      <c r="L57">
        <v>300.4</v>
      </c>
      <c r="M57">
        <v>-146.3</v>
      </c>
      <c r="N57">
        <v>817.5</v>
      </c>
    </row>
    <row r="58" spans="1:14" ht="31.5" thickBot="1">
      <c r="A58" s="51">
        <v>32</v>
      </c>
      <c r="B58" s="69" t="s">
        <v>21</v>
      </c>
      <c r="C58" s="17">
        <f>D58+E58+F58+G58+H58+I58</f>
        <v>10688.32944</v>
      </c>
      <c r="D58" s="18">
        <f>1519.8+K58+L58+M58</f>
        <v>4232.9</v>
      </c>
      <c r="E58" s="18">
        <v>681.5</v>
      </c>
      <c r="F58" s="18">
        <v>1244.8</v>
      </c>
      <c r="G58" s="18">
        <v>1450.9</v>
      </c>
      <c r="H58" s="18">
        <f>G58*1.04</f>
        <v>1508.9360000000001</v>
      </c>
      <c r="I58" s="18">
        <f>H58*1.04</f>
        <v>1569.2934400000001</v>
      </c>
      <c r="J58" s="28"/>
      <c r="K58">
        <v>2531.5</v>
      </c>
      <c r="L58">
        <v>300.4</v>
      </c>
      <c r="M58">
        <v>-118.8</v>
      </c>
      <c r="N58">
        <v>817.5</v>
      </c>
    </row>
    <row r="59" spans="1:10" ht="16.5" customHeight="1">
      <c r="A59" s="130">
        <v>33</v>
      </c>
      <c r="B59" s="26" t="s">
        <v>24</v>
      </c>
      <c r="C59" s="128">
        <f>C61+C63</f>
        <v>0</v>
      </c>
      <c r="D59" s="128">
        <f aca="true" t="shared" si="15" ref="D59:I59">D61+D63</f>
        <v>0</v>
      </c>
      <c r="E59" s="128">
        <f t="shared" si="15"/>
        <v>0</v>
      </c>
      <c r="F59" s="128">
        <f t="shared" si="15"/>
        <v>0</v>
      </c>
      <c r="G59" s="128" t="s">
        <v>122</v>
      </c>
      <c r="H59" s="128">
        <f t="shared" si="15"/>
        <v>0</v>
      </c>
      <c r="I59" s="128">
        <f t="shared" si="15"/>
        <v>0</v>
      </c>
      <c r="J59" s="152"/>
    </row>
    <row r="60" spans="1:10" ht="63.75" customHeight="1" thickBot="1">
      <c r="A60" s="131"/>
      <c r="B60" s="71" t="s">
        <v>129</v>
      </c>
      <c r="C60" s="129"/>
      <c r="D60" s="129"/>
      <c r="E60" s="129"/>
      <c r="F60" s="129"/>
      <c r="G60" s="129"/>
      <c r="H60" s="129"/>
      <c r="I60" s="129"/>
      <c r="J60" s="153"/>
    </row>
    <row r="61" spans="1:10" ht="16.5" customHeight="1" thickBot="1">
      <c r="A61" s="51">
        <v>34</v>
      </c>
      <c r="B61" s="20" t="s">
        <v>5</v>
      </c>
      <c r="C61" s="97">
        <f>D61+E61+F61+G61+H61+I61</f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3"/>
    </row>
    <row r="62" spans="1:10" ht="33" customHeight="1" thickBot="1">
      <c r="A62" s="51">
        <v>35</v>
      </c>
      <c r="B62" s="71" t="s">
        <v>21</v>
      </c>
      <c r="C62" s="97">
        <f>D62+E62+F62+G62+H62+I62</f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3"/>
    </row>
    <row r="63" spans="1:10" ht="16.5" customHeight="1" thickBot="1">
      <c r="A63" s="51">
        <v>36</v>
      </c>
      <c r="B63" s="20" t="s">
        <v>6</v>
      </c>
      <c r="C63" s="97">
        <f>D63+E63+F63+G63+H63+I63</f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3"/>
    </row>
    <row r="64" spans="1:10" ht="30.75" customHeight="1" thickBot="1">
      <c r="A64" s="51">
        <v>37</v>
      </c>
      <c r="B64" s="71" t="s">
        <v>21</v>
      </c>
      <c r="C64" s="97">
        <f>D64+E64+F64+G64+H64+I64</f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5"/>
    </row>
    <row r="65" spans="1:10" ht="52.5" customHeight="1" thickBot="1">
      <c r="A65" s="51">
        <v>38</v>
      </c>
      <c r="B65" s="70" t="s">
        <v>130</v>
      </c>
      <c r="C65" s="17">
        <f>C66+C68</f>
        <v>0</v>
      </c>
      <c r="D65" s="17">
        <f aca="true" t="shared" si="16" ref="D65:I65">D66+D68</f>
        <v>0</v>
      </c>
      <c r="E65" s="17">
        <f t="shared" si="16"/>
        <v>0</v>
      </c>
      <c r="F65" s="17">
        <f t="shared" si="16"/>
        <v>0</v>
      </c>
      <c r="G65" s="17">
        <f t="shared" si="16"/>
        <v>0</v>
      </c>
      <c r="H65" s="17">
        <f t="shared" si="16"/>
        <v>0</v>
      </c>
      <c r="I65" s="17">
        <f t="shared" si="16"/>
        <v>0</v>
      </c>
      <c r="J65" s="28" t="s">
        <v>88</v>
      </c>
    </row>
    <row r="66" spans="1:10" ht="15.75" thickBot="1">
      <c r="A66" s="51">
        <v>34</v>
      </c>
      <c r="B66" s="8" t="s">
        <v>5</v>
      </c>
      <c r="C66" s="17">
        <f>D66+E66+F66+G66+H66+I66</f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0"/>
    </row>
    <row r="67" spans="1:10" ht="31.5" thickBot="1">
      <c r="A67" s="51">
        <v>35</v>
      </c>
      <c r="B67" s="69" t="s">
        <v>21</v>
      </c>
      <c r="C67" s="17">
        <f>D67+E67+F67+G67+H67+I67</f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0"/>
    </row>
    <row r="68" spans="1:10" ht="15.75" thickBot="1">
      <c r="A68" s="51">
        <v>36</v>
      </c>
      <c r="B68" s="8" t="s">
        <v>6</v>
      </c>
      <c r="C68" s="17">
        <f>D68+E68+F68+G68+H68+I68</f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0"/>
    </row>
    <row r="69" spans="1:10" ht="31.5" thickBot="1">
      <c r="A69" s="51">
        <v>37</v>
      </c>
      <c r="B69" s="69" t="s">
        <v>21</v>
      </c>
      <c r="C69" s="17">
        <f>D69+E69+F69+G69+H69+I69</f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0"/>
    </row>
    <row r="70" spans="1:10" s="34" customFormat="1" ht="15.75" customHeight="1">
      <c r="A70" s="134">
        <v>38</v>
      </c>
      <c r="B70" s="26" t="s">
        <v>14</v>
      </c>
      <c r="C70" s="128">
        <f>C74+C76+C72</f>
        <v>0</v>
      </c>
      <c r="D70" s="128">
        <f aca="true" t="shared" si="17" ref="D70:I70">D74+D76+D72</f>
        <v>0</v>
      </c>
      <c r="E70" s="128">
        <f t="shared" si="17"/>
        <v>0</v>
      </c>
      <c r="F70" s="128">
        <f t="shared" si="17"/>
        <v>0</v>
      </c>
      <c r="G70" s="128">
        <f t="shared" si="17"/>
        <v>0</v>
      </c>
      <c r="H70" s="128">
        <f>H74+H76+H72</f>
        <v>0</v>
      </c>
      <c r="I70" s="128">
        <f t="shared" si="17"/>
        <v>0</v>
      </c>
      <c r="J70" s="132" t="s">
        <v>83</v>
      </c>
    </row>
    <row r="71" spans="1:10" s="34" customFormat="1" ht="68.25" customHeight="1" thickBot="1">
      <c r="A71" s="135"/>
      <c r="B71" s="71" t="s">
        <v>46</v>
      </c>
      <c r="C71" s="129"/>
      <c r="D71" s="129"/>
      <c r="E71" s="129"/>
      <c r="F71" s="129"/>
      <c r="G71" s="129"/>
      <c r="H71" s="129"/>
      <c r="I71" s="129"/>
      <c r="J71" s="133"/>
    </row>
    <row r="72" spans="1:10" s="34" customFormat="1" ht="15.75" thickBot="1">
      <c r="A72" s="52">
        <v>39</v>
      </c>
      <c r="B72" s="20" t="s">
        <v>43</v>
      </c>
      <c r="C72" s="97">
        <f aca="true" t="shared" si="18" ref="C72:C77">D72+E72+F72+G72+H72+I72</f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3"/>
    </row>
    <row r="73" spans="1:10" s="34" customFormat="1" ht="31.5" thickBot="1">
      <c r="A73" s="52">
        <v>40</v>
      </c>
      <c r="B73" s="71" t="s">
        <v>25</v>
      </c>
      <c r="C73" s="97">
        <f t="shared" si="18"/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3"/>
    </row>
    <row r="74" spans="1:10" s="34" customFormat="1" ht="15.75" thickBot="1">
      <c r="A74" s="52">
        <v>41</v>
      </c>
      <c r="B74" s="20" t="s">
        <v>5</v>
      </c>
      <c r="C74" s="97">
        <f t="shared" si="18"/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3"/>
    </row>
    <row r="75" spans="1:10" s="34" customFormat="1" ht="31.5" thickBot="1">
      <c r="A75" s="52">
        <v>42</v>
      </c>
      <c r="B75" s="71" t="s">
        <v>25</v>
      </c>
      <c r="C75" s="97">
        <f t="shared" si="18"/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3"/>
    </row>
    <row r="76" spans="1:10" s="34" customFormat="1" ht="21" customHeight="1" thickBot="1">
      <c r="A76" s="52">
        <v>43</v>
      </c>
      <c r="B76" s="20" t="s">
        <v>6</v>
      </c>
      <c r="C76" s="97">
        <f t="shared" si="18"/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3"/>
    </row>
    <row r="77" spans="1:10" s="34" customFormat="1" ht="31.5" thickBot="1">
      <c r="A77" s="52">
        <v>44</v>
      </c>
      <c r="B77" s="71" t="s">
        <v>25</v>
      </c>
      <c r="C77" s="97">
        <f t="shared" si="18"/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3"/>
    </row>
    <row r="78" spans="1:10" ht="31.5" customHeight="1" thickBot="1">
      <c r="A78" s="11">
        <v>45</v>
      </c>
      <c r="B78" s="142" t="s">
        <v>74</v>
      </c>
      <c r="C78" s="143"/>
      <c r="D78" s="143"/>
      <c r="E78" s="143"/>
      <c r="F78" s="143"/>
      <c r="G78" s="143"/>
      <c r="H78" s="143"/>
      <c r="I78" s="143"/>
      <c r="J78" s="144"/>
    </row>
    <row r="79" spans="1:10" ht="15.75" thickBot="1">
      <c r="A79" s="51">
        <v>46</v>
      </c>
      <c r="B79" s="8" t="s">
        <v>9</v>
      </c>
      <c r="C79" s="17">
        <f>C84+C86+C82</f>
        <v>1408367.1852608002</v>
      </c>
      <c r="D79" s="17">
        <f>D84+D86</f>
        <v>222293.6</v>
      </c>
      <c r="E79" s="17">
        <f>E84+E86+E82</f>
        <v>229122.7</v>
      </c>
      <c r="F79" s="17">
        <f>F84+F86+F82</f>
        <v>234416.4</v>
      </c>
      <c r="G79" s="17">
        <f>G84+G86+G82-0.1</f>
        <v>237525.58800000002</v>
      </c>
      <c r="H79" s="17">
        <f>H84+H86+H82</f>
        <v>240801.15552000003</v>
      </c>
      <c r="I79" s="17">
        <f>I84+I86+I82</f>
        <v>244207.64174080003</v>
      </c>
      <c r="J79" s="28"/>
    </row>
    <row r="80" spans="1:10" ht="16.5" customHeight="1" hidden="1" thickBot="1">
      <c r="A80" s="51"/>
      <c r="B80" s="8" t="s">
        <v>22</v>
      </c>
      <c r="C80" s="17"/>
      <c r="D80" s="18"/>
      <c r="E80" s="18"/>
      <c r="F80" s="18"/>
      <c r="G80" s="18"/>
      <c r="H80" s="18"/>
      <c r="I80" s="18"/>
      <c r="J80" s="28"/>
    </row>
    <row r="81" spans="1:10" ht="48" customHeight="1" hidden="1" thickBot="1">
      <c r="A81" s="51"/>
      <c r="B81" s="8" t="s">
        <v>21</v>
      </c>
      <c r="C81" s="17"/>
      <c r="D81" s="18"/>
      <c r="E81" s="18"/>
      <c r="F81" s="18"/>
      <c r="G81" s="18"/>
      <c r="H81" s="18"/>
      <c r="I81" s="18"/>
      <c r="J81" s="28"/>
    </row>
    <row r="82" spans="1:10" ht="15.75" thickBot="1">
      <c r="A82" s="51">
        <v>47</v>
      </c>
      <c r="B82" s="8" t="s">
        <v>43</v>
      </c>
      <c r="C82" s="17">
        <f>D82+E82+F82+G82+H82+I82</f>
        <v>0</v>
      </c>
      <c r="D82" s="18">
        <f>D157</f>
        <v>0</v>
      </c>
      <c r="E82" s="18">
        <f>E159+E181</f>
        <v>0</v>
      </c>
      <c r="F82" s="18">
        <f aca="true" t="shared" si="19" ref="F82:I83">F159</f>
        <v>0</v>
      </c>
      <c r="G82" s="18">
        <f t="shared" si="19"/>
        <v>0</v>
      </c>
      <c r="H82" s="18">
        <f t="shared" si="19"/>
        <v>0</v>
      </c>
      <c r="I82" s="18">
        <f t="shared" si="19"/>
        <v>0</v>
      </c>
      <c r="J82" s="28"/>
    </row>
    <row r="83" spans="1:10" ht="31.5" thickBot="1">
      <c r="A83" s="51">
        <v>48</v>
      </c>
      <c r="B83" s="69" t="s">
        <v>25</v>
      </c>
      <c r="C83" s="17">
        <f aca="true" t="shared" si="20" ref="C83:C90">D83+E83+F83+G83+H83+I83</f>
        <v>0</v>
      </c>
      <c r="D83" s="18">
        <f>D160</f>
        <v>0</v>
      </c>
      <c r="E83" s="18">
        <f>E160+E182</f>
        <v>0</v>
      </c>
      <c r="F83" s="18">
        <f t="shared" si="19"/>
        <v>0</v>
      </c>
      <c r="G83" s="18">
        <f t="shared" si="19"/>
        <v>0</v>
      </c>
      <c r="H83" s="18">
        <f t="shared" si="19"/>
        <v>0</v>
      </c>
      <c r="I83" s="18">
        <f t="shared" si="19"/>
        <v>0</v>
      </c>
      <c r="J83" s="28"/>
    </row>
    <row r="84" spans="1:10" ht="15.75" thickBot="1">
      <c r="A84" s="51">
        <v>49</v>
      </c>
      <c r="B84" s="8" t="s">
        <v>5</v>
      </c>
      <c r="C84" s="17">
        <f t="shared" si="20"/>
        <v>908506</v>
      </c>
      <c r="D84" s="18">
        <f aca="true" t="shared" si="21" ref="D84:H85">D92+D97+D103+D108+D129+D147+D152</f>
        <v>140141</v>
      </c>
      <c r="E84" s="18">
        <f>E92+E97+E103+E108+E129+E147+E152+E161+E183</f>
        <v>146449</v>
      </c>
      <c r="F84" s="18">
        <f t="shared" si="21"/>
        <v>155479</v>
      </c>
      <c r="G84" s="18">
        <f>G92+G97+G103+G108+G129+G147+G152+G193</f>
        <v>155479</v>
      </c>
      <c r="H84" s="18">
        <f t="shared" si="21"/>
        <v>155479</v>
      </c>
      <c r="I84" s="18">
        <f>I92+I97+I103+I108+I129+I147+I152+I197+I203</f>
        <v>155479</v>
      </c>
      <c r="J84" s="28"/>
    </row>
    <row r="85" spans="1:10" ht="31.5" thickBot="1">
      <c r="A85" s="51">
        <v>50</v>
      </c>
      <c r="B85" s="69" t="s">
        <v>25</v>
      </c>
      <c r="C85" s="17">
        <f t="shared" si="20"/>
        <v>420436.1</v>
      </c>
      <c r="D85" s="18">
        <f t="shared" si="21"/>
        <v>61965.5</v>
      </c>
      <c r="E85" s="18">
        <f>E93+E98+E104+E109+E130+E148+E153+E184</f>
        <v>67012.2</v>
      </c>
      <c r="F85" s="18">
        <f t="shared" si="21"/>
        <v>72864.6</v>
      </c>
      <c r="G85" s="18">
        <f t="shared" si="21"/>
        <v>72864.6</v>
      </c>
      <c r="H85" s="18">
        <f t="shared" si="21"/>
        <v>72864.6</v>
      </c>
      <c r="I85" s="18">
        <f>I93+I98+I104+I109+I130+I148+I153+I198+I204</f>
        <v>72864.6</v>
      </c>
      <c r="J85" s="28"/>
    </row>
    <row r="86" spans="1:10" ht="15.75" thickBot="1">
      <c r="A86" s="51">
        <v>51</v>
      </c>
      <c r="B86" s="8" t="s">
        <v>6</v>
      </c>
      <c r="C86" s="17">
        <f t="shared" si="20"/>
        <v>499861.18526080006</v>
      </c>
      <c r="D86" s="18">
        <f>D100+D106+D121+D125+D131+D149+D154+D163+D185+D170+D205+D199</f>
        <v>82152.6</v>
      </c>
      <c r="E86" s="18">
        <f>E100+E106+E121+E125+E131+E149+E154+E163+E185+E170+E205</f>
        <v>82673.70000000001</v>
      </c>
      <c r="F86" s="18">
        <f>F100+F106+F121+F125+F131+F149+F154+F163+F185+F170+F205</f>
        <v>78937.4</v>
      </c>
      <c r="G86" s="18">
        <f>G100+G106+G121+G125+G131+G149+G154+G163+G185+G170+G205</f>
        <v>82046.68800000001</v>
      </c>
      <c r="H86" s="18">
        <f>H100+H106+H121+H125+H131+H149+H154+H163+H185+H170+H205</f>
        <v>85322.15552000001</v>
      </c>
      <c r="I86" s="18">
        <f>I100+I106+I121+I125+I131+I149+I154+I163+I185+I170+I205</f>
        <v>88728.64174080003</v>
      </c>
      <c r="J86" s="28"/>
    </row>
    <row r="87" spans="1:10" ht="16.5" customHeight="1" hidden="1" thickBot="1">
      <c r="A87" s="51"/>
      <c r="B87" s="8" t="s">
        <v>7</v>
      </c>
      <c r="C87" s="17">
        <f t="shared" si="20"/>
        <v>0</v>
      </c>
      <c r="D87" s="36"/>
      <c r="E87" s="18"/>
      <c r="F87" s="18"/>
      <c r="G87" s="18"/>
      <c r="H87" s="18"/>
      <c r="I87" s="18"/>
      <c r="J87" s="28"/>
    </row>
    <row r="88" spans="1:10" ht="16.5" customHeight="1" hidden="1" thickBot="1">
      <c r="A88" s="51"/>
      <c r="B88" s="8" t="s">
        <v>11</v>
      </c>
      <c r="C88" s="17">
        <f t="shared" si="20"/>
        <v>0</v>
      </c>
      <c r="D88" s="36"/>
      <c r="E88" s="18"/>
      <c r="F88" s="18"/>
      <c r="G88" s="18"/>
      <c r="H88" s="18"/>
      <c r="I88" s="18"/>
      <c r="J88" s="28"/>
    </row>
    <row r="89" spans="1:10" ht="48" customHeight="1" hidden="1" thickBot="1">
      <c r="A89" s="51"/>
      <c r="B89" s="8" t="s">
        <v>21</v>
      </c>
      <c r="C89" s="17">
        <f t="shared" si="20"/>
        <v>0</v>
      </c>
      <c r="D89" s="36"/>
      <c r="E89" s="18"/>
      <c r="F89" s="18"/>
      <c r="G89" s="18"/>
      <c r="H89" s="18"/>
      <c r="I89" s="18"/>
      <c r="J89" s="28"/>
    </row>
    <row r="90" spans="1:10" ht="31.5" thickBot="1">
      <c r="A90" s="51">
        <v>52</v>
      </c>
      <c r="B90" s="69" t="s">
        <v>25</v>
      </c>
      <c r="C90" s="17">
        <f t="shared" si="20"/>
        <v>159082.0263616</v>
      </c>
      <c r="D90" s="36">
        <f>D101+D106+D122+D126+D132+D150+D155+D171+D186+D189+D206+D200</f>
        <v>29018.799999999996</v>
      </c>
      <c r="E90" s="36">
        <f>E101+E106+E122+E126+E132+E150+E155+E171+E186+E189+E206</f>
        <v>28198.399999999998</v>
      </c>
      <c r="F90" s="36">
        <f>F101+F106+F122+F126+F132+F150+F155+F171+F186+F189+F206</f>
        <v>22859.6</v>
      </c>
      <c r="G90" s="36">
        <f>G101+G106+G122+G126+G132+G150+G155+G171+G186+G189+G206</f>
        <v>25379.876</v>
      </c>
      <c r="H90" s="36">
        <f>H101+H106+H122+H126+H132+H150+H155+H171+H186+H189+H206</f>
        <v>26322.50704</v>
      </c>
      <c r="I90" s="36">
        <f>I101+I106+I122+I126+I132+I150+I155+I171+I186+I189+I206</f>
        <v>27302.8433216</v>
      </c>
      <c r="J90" s="28"/>
    </row>
    <row r="91" spans="1:10" ht="177.75" customHeight="1" thickBot="1">
      <c r="A91" s="51">
        <v>53</v>
      </c>
      <c r="B91" s="70" t="s">
        <v>131</v>
      </c>
      <c r="C91" s="17">
        <f>C92</f>
        <v>835095</v>
      </c>
      <c r="D91" s="17">
        <f aca="true" t="shared" si="22" ref="D91:I91">D92</f>
        <v>128962</v>
      </c>
      <c r="E91" s="17">
        <f t="shared" si="22"/>
        <v>134389</v>
      </c>
      <c r="F91" s="17">
        <f t="shared" si="22"/>
        <v>142936</v>
      </c>
      <c r="G91" s="17">
        <f t="shared" si="22"/>
        <v>142936</v>
      </c>
      <c r="H91" s="17">
        <f t="shared" si="22"/>
        <v>142936</v>
      </c>
      <c r="I91" s="17">
        <f t="shared" si="22"/>
        <v>142936</v>
      </c>
      <c r="J91" s="9" t="s">
        <v>89</v>
      </c>
    </row>
    <row r="92" spans="1:12" ht="15.75" thickBot="1">
      <c r="A92" s="51">
        <v>54</v>
      </c>
      <c r="B92" s="8" t="s">
        <v>5</v>
      </c>
      <c r="C92" s="17">
        <f>D92+E92+F92+G92+H92+I92</f>
        <v>835095</v>
      </c>
      <c r="D92" s="18">
        <f>127312+L92</f>
        <v>128962</v>
      </c>
      <c r="E92" s="18">
        <v>134389</v>
      </c>
      <c r="F92" s="18">
        <v>142936</v>
      </c>
      <c r="G92" s="18">
        <f aca="true" t="shared" si="23" ref="G92:I93">F92</f>
        <v>142936</v>
      </c>
      <c r="H92" s="18">
        <f t="shared" si="23"/>
        <v>142936</v>
      </c>
      <c r="I92" s="18">
        <f t="shared" si="23"/>
        <v>142936</v>
      </c>
      <c r="J92" s="28"/>
      <c r="L92">
        <v>1650</v>
      </c>
    </row>
    <row r="93" spans="1:12" ht="31.5" thickBot="1">
      <c r="A93" s="51">
        <v>55</v>
      </c>
      <c r="B93" s="69" t="s">
        <v>25</v>
      </c>
      <c r="C93" s="17">
        <f>D93+E93+F93+G93+H93+I93</f>
        <v>376970.89999999997</v>
      </c>
      <c r="D93" s="18">
        <f>53483.3+L93</f>
        <v>55133.3</v>
      </c>
      <c r="E93" s="18">
        <v>59913.2</v>
      </c>
      <c r="F93" s="18">
        <v>65481.1</v>
      </c>
      <c r="G93" s="18">
        <f t="shared" si="23"/>
        <v>65481.1</v>
      </c>
      <c r="H93" s="18">
        <f t="shared" si="23"/>
        <v>65481.1</v>
      </c>
      <c r="I93" s="18">
        <f t="shared" si="23"/>
        <v>65481.1</v>
      </c>
      <c r="J93" s="9"/>
      <c r="L93">
        <v>1650</v>
      </c>
    </row>
    <row r="94" spans="1:10" ht="16.5" customHeight="1" hidden="1" thickBot="1">
      <c r="A94" s="51"/>
      <c r="B94" s="8" t="s">
        <v>22</v>
      </c>
      <c r="C94" s="17"/>
      <c r="D94" s="18"/>
      <c r="E94" s="18"/>
      <c r="F94" s="18"/>
      <c r="G94" s="18"/>
      <c r="H94" s="18"/>
      <c r="I94" s="18"/>
      <c r="J94" s="28"/>
    </row>
    <row r="95" spans="1:10" ht="48" customHeight="1" hidden="1" thickBot="1">
      <c r="A95" s="51"/>
      <c r="B95" s="8" t="s">
        <v>21</v>
      </c>
      <c r="C95" s="17"/>
      <c r="D95" s="18"/>
      <c r="E95" s="18"/>
      <c r="F95" s="18"/>
      <c r="G95" s="18"/>
      <c r="H95" s="18"/>
      <c r="I95" s="18"/>
      <c r="J95" s="28"/>
    </row>
    <row r="96" spans="1:10" ht="193.5" customHeight="1" thickBot="1">
      <c r="A96" s="51">
        <v>56</v>
      </c>
      <c r="B96" s="70" t="s">
        <v>134</v>
      </c>
      <c r="C96" s="17">
        <f>C97</f>
        <v>19730</v>
      </c>
      <c r="D96" s="17">
        <f aca="true" t="shared" si="24" ref="D96:I96">D97</f>
        <v>3099</v>
      </c>
      <c r="E96" s="17">
        <f t="shared" si="24"/>
        <v>3223</v>
      </c>
      <c r="F96" s="17">
        <f t="shared" si="24"/>
        <v>3352</v>
      </c>
      <c r="G96" s="17">
        <f t="shared" si="24"/>
        <v>3352</v>
      </c>
      <c r="H96" s="17">
        <f t="shared" si="24"/>
        <v>3352</v>
      </c>
      <c r="I96" s="17">
        <f t="shared" si="24"/>
        <v>3352</v>
      </c>
      <c r="J96" s="33" t="s">
        <v>90</v>
      </c>
    </row>
    <row r="97" spans="1:10" ht="15.75" thickBot="1">
      <c r="A97" s="51">
        <v>57</v>
      </c>
      <c r="B97" s="8" t="s">
        <v>5</v>
      </c>
      <c r="C97" s="17">
        <f>D97+E97+F97+G97+H97+I97</f>
        <v>19730</v>
      </c>
      <c r="D97" s="18">
        <v>3099</v>
      </c>
      <c r="E97" s="18">
        <v>3223</v>
      </c>
      <c r="F97" s="18">
        <v>3352</v>
      </c>
      <c r="G97" s="18">
        <f aca="true" t="shared" si="25" ref="G97:I98">F97</f>
        <v>3352</v>
      </c>
      <c r="H97" s="18">
        <f t="shared" si="25"/>
        <v>3352</v>
      </c>
      <c r="I97" s="18">
        <f t="shared" si="25"/>
        <v>3352</v>
      </c>
      <c r="J97" s="28"/>
    </row>
    <row r="98" spans="1:10" ht="31.5" thickBot="1">
      <c r="A98" s="51">
        <v>58</v>
      </c>
      <c r="B98" s="69" t="s">
        <v>25</v>
      </c>
      <c r="C98" s="17">
        <f>D98+E98+F98+G98+H98+I98</f>
        <v>11607.1</v>
      </c>
      <c r="D98" s="18">
        <v>1823.1</v>
      </c>
      <c r="E98" s="18">
        <v>1896</v>
      </c>
      <c r="F98" s="18">
        <v>1972</v>
      </c>
      <c r="G98" s="18">
        <f t="shared" si="25"/>
        <v>1972</v>
      </c>
      <c r="H98" s="18">
        <f t="shared" si="25"/>
        <v>1972</v>
      </c>
      <c r="I98" s="18">
        <f t="shared" si="25"/>
        <v>1972</v>
      </c>
      <c r="J98" s="28"/>
    </row>
    <row r="99" spans="1:10" ht="64.5" customHeight="1" thickBot="1">
      <c r="A99" s="51">
        <v>59</v>
      </c>
      <c r="B99" s="72" t="s">
        <v>135</v>
      </c>
      <c r="C99" s="17">
        <f aca="true" t="shared" si="26" ref="C99:I99">C100</f>
        <v>463430.0447808001</v>
      </c>
      <c r="D99" s="17">
        <f t="shared" si="26"/>
        <v>74478.9</v>
      </c>
      <c r="E99" s="17">
        <f t="shared" si="26"/>
        <v>74002.8</v>
      </c>
      <c r="F99" s="17">
        <f t="shared" si="26"/>
        <v>74167.2</v>
      </c>
      <c r="G99" s="17">
        <f t="shared" si="26"/>
        <v>77133.888</v>
      </c>
      <c r="H99" s="17">
        <f t="shared" si="26"/>
        <v>80219.24352</v>
      </c>
      <c r="I99" s="17">
        <f t="shared" si="26"/>
        <v>83428.01326080001</v>
      </c>
      <c r="J99" s="9" t="s">
        <v>91</v>
      </c>
    </row>
    <row r="100" spans="1:13" ht="15.75" thickBot="1">
      <c r="A100" s="51">
        <v>60</v>
      </c>
      <c r="B100" s="8" t="s">
        <v>6</v>
      </c>
      <c r="C100" s="17">
        <f>D100+E100+F100+G100+H100+I100</f>
        <v>463430.0447808001</v>
      </c>
      <c r="D100" s="18">
        <f>75310.4+K100+L100+M100</f>
        <v>74478.9</v>
      </c>
      <c r="E100" s="18">
        <v>74002.8</v>
      </c>
      <c r="F100" s="18">
        <v>74167.2</v>
      </c>
      <c r="G100" s="18">
        <f aca="true" t="shared" si="27" ref="G100:I101">F100*1.04</f>
        <v>77133.888</v>
      </c>
      <c r="H100" s="18">
        <f t="shared" si="27"/>
        <v>80219.24352</v>
      </c>
      <c r="I100" s="18">
        <f t="shared" si="27"/>
        <v>83428.01326080001</v>
      </c>
      <c r="J100" s="28"/>
      <c r="K100">
        <v>-50</v>
      </c>
      <c r="L100">
        <v>-173.3</v>
      </c>
      <c r="M100">
        <v>-608.2</v>
      </c>
    </row>
    <row r="101" spans="1:13" ht="31.5" thickBot="1">
      <c r="A101" s="51">
        <v>61</v>
      </c>
      <c r="B101" s="69" t="s">
        <v>21</v>
      </c>
      <c r="C101" s="17">
        <f>D101+E101+F101+G101+H101+I101</f>
        <v>128920.0895104</v>
      </c>
      <c r="D101" s="18">
        <f>23091.8+M101</f>
        <v>23076.8</v>
      </c>
      <c r="E101" s="18">
        <v>21015.5</v>
      </c>
      <c r="F101" s="18">
        <v>19976.1</v>
      </c>
      <c r="G101" s="18">
        <f t="shared" si="27"/>
        <v>20775.144</v>
      </c>
      <c r="H101" s="18">
        <f t="shared" si="27"/>
        <v>21606.14976</v>
      </c>
      <c r="I101" s="18">
        <f t="shared" si="27"/>
        <v>22470.395750400003</v>
      </c>
      <c r="J101" s="28"/>
      <c r="M101">
        <v>-15</v>
      </c>
    </row>
    <row r="102" spans="1:10" ht="52.5" customHeight="1" thickBot="1">
      <c r="A102" s="51">
        <v>62</v>
      </c>
      <c r="B102" s="72" t="s">
        <v>136</v>
      </c>
      <c r="C102" s="17">
        <f>C103</f>
        <v>53681</v>
      </c>
      <c r="D102" s="97">
        <f aca="true" t="shared" si="28" ref="D102:I102">D103</f>
        <v>8080</v>
      </c>
      <c r="E102" s="17">
        <f t="shared" si="28"/>
        <v>8837</v>
      </c>
      <c r="F102" s="17">
        <f t="shared" si="28"/>
        <v>9191</v>
      </c>
      <c r="G102" s="17">
        <f t="shared" si="28"/>
        <v>9191</v>
      </c>
      <c r="H102" s="17">
        <f t="shared" si="28"/>
        <v>9191</v>
      </c>
      <c r="I102" s="17">
        <f t="shared" si="28"/>
        <v>9191</v>
      </c>
      <c r="J102" s="9" t="s">
        <v>92</v>
      </c>
    </row>
    <row r="103" spans="1:12" ht="15.75" thickBot="1">
      <c r="A103" s="51">
        <v>63</v>
      </c>
      <c r="B103" s="8" t="s">
        <v>5</v>
      </c>
      <c r="C103" s="17">
        <f>D103+E103+F103+G103+H103+I103</f>
        <v>53681</v>
      </c>
      <c r="D103" s="18">
        <f>8750+L103</f>
        <v>8080</v>
      </c>
      <c r="E103" s="18">
        <v>8837</v>
      </c>
      <c r="F103" s="18">
        <v>9191</v>
      </c>
      <c r="G103" s="18">
        <f aca="true" t="shared" si="29" ref="G103:I104">F103</f>
        <v>9191</v>
      </c>
      <c r="H103" s="18">
        <f t="shared" si="29"/>
        <v>9191</v>
      </c>
      <c r="I103" s="18">
        <f t="shared" si="29"/>
        <v>9191</v>
      </c>
      <c r="J103" s="28"/>
      <c r="L103">
        <v>-670</v>
      </c>
    </row>
    <row r="104" spans="1:12" ht="31.5" thickBot="1">
      <c r="A104" s="51">
        <v>64</v>
      </c>
      <c r="B104" s="69" t="s">
        <v>25</v>
      </c>
      <c r="C104" s="17">
        <f>D104+E104+F104+G104+H104+I104</f>
        <v>31858.1</v>
      </c>
      <c r="D104" s="18">
        <f>5255.6+L104</f>
        <v>5009.1</v>
      </c>
      <c r="E104" s="18">
        <v>5203</v>
      </c>
      <c r="F104" s="18">
        <v>5411.5</v>
      </c>
      <c r="G104" s="18">
        <f t="shared" si="29"/>
        <v>5411.5</v>
      </c>
      <c r="H104" s="18">
        <f t="shared" si="29"/>
        <v>5411.5</v>
      </c>
      <c r="I104" s="18">
        <f t="shared" si="29"/>
        <v>5411.5</v>
      </c>
      <c r="J104" s="28"/>
      <c r="L104">
        <v>-246.5</v>
      </c>
    </row>
    <row r="105" spans="1:10" ht="117.75" customHeight="1" thickBot="1">
      <c r="A105" s="51">
        <v>65</v>
      </c>
      <c r="B105" s="70" t="s">
        <v>137</v>
      </c>
      <c r="C105" s="17">
        <f>C106+C108</f>
        <v>16100.6368512</v>
      </c>
      <c r="D105" s="17">
        <f aca="true" t="shared" si="30" ref="D105:I105">D106+D108</f>
        <v>2126.0000000000005</v>
      </c>
      <c r="E105" s="17">
        <f t="shared" si="30"/>
        <v>2580.1</v>
      </c>
      <c r="F105" s="17">
        <f t="shared" si="30"/>
        <v>2683.3</v>
      </c>
      <c r="G105" s="17">
        <f t="shared" si="30"/>
        <v>2790.632</v>
      </c>
      <c r="H105" s="17">
        <f t="shared" si="30"/>
        <v>2902.2572800000003</v>
      </c>
      <c r="I105" s="17">
        <f t="shared" si="30"/>
        <v>3018.3475712000004</v>
      </c>
      <c r="J105" s="28" t="s">
        <v>93</v>
      </c>
    </row>
    <row r="106" spans="1:10" ht="15.75" thickBot="1">
      <c r="A106" s="51">
        <v>66</v>
      </c>
      <c r="B106" s="8" t="s">
        <v>12</v>
      </c>
      <c r="C106" s="17">
        <f>D106+E106+F106+G106+H106+I106</f>
        <v>16100.6368512</v>
      </c>
      <c r="D106" s="18">
        <f>D111+D116</f>
        <v>2126.0000000000005</v>
      </c>
      <c r="E106" s="18">
        <f aca="true" t="shared" si="31" ref="E106:I107">E116+E111</f>
        <v>2580.1</v>
      </c>
      <c r="F106" s="18">
        <f t="shared" si="31"/>
        <v>2683.3</v>
      </c>
      <c r="G106" s="18">
        <f>G116+G111</f>
        <v>2790.632</v>
      </c>
      <c r="H106" s="18">
        <f t="shared" si="31"/>
        <v>2902.2572800000003</v>
      </c>
      <c r="I106" s="18">
        <f t="shared" si="31"/>
        <v>3018.3475712000004</v>
      </c>
      <c r="J106" s="28"/>
    </row>
    <row r="107" spans="1:10" ht="31.5" thickBot="1">
      <c r="A107" s="51">
        <v>67</v>
      </c>
      <c r="B107" s="69" t="s">
        <v>25</v>
      </c>
      <c r="C107" s="17">
        <f>D107+E107+F107+G107+H107+I107</f>
        <v>2991.2853248</v>
      </c>
      <c r="D107" s="18">
        <f>D112+D117</f>
        <v>318.5</v>
      </c>
      <c r="E107" s="18">
        <f t="shared" si="31"/>
        <v>493.5</v>
      </c>
      <c r="F107" s="18">
        <f t="shared" si="31"/>
        <v>513.2</v>
      </c>
      <c r="G107" s="18">
        <f t="shared" si="31"/>
        <v>533.7280000000001</v>
      </c>
      <c r="H107" s="18">
        <f t="shared" si="31"/>
        <v>555.07712</v>
      </c>
      <c r="I107" s="18">
        <f t="shared" si="31"/>
        <v>577.2802048000001</v>
      </c>
      <c r="J107" s="28"/>
    </row>
    <row r="108" spans="1:10" ht="15.75" thickBot="1">
      <c r="A108" s="51">
        <v>68</v>
      </c>
      <c r="B108" s="8" t="s">
        <v>23</v>
      </c>
      <c r="C108" s="17">
        <f>D108+E108+F108+G108+H108+I108</f>
        <v>0</v>
      </c>
      <c r="D108" s="36"/>
      <c r="E108" s="17"/>
      <c r="F108" s="17"/>
      <c r="G108" s="17"/>
      <c r="H108" s="17"/>
      <c r="I108" s="17"/>
      <c r="J108" s="28"/>
    </row>
    <row r="109" spans="1:10" ht="31.5" thickBot="1">
      <c r="A109" s="51">
        <v>69</v>
      </c>
      <c r="B109" s="69" t="s">
        <v>25</v>
      </c>
      <c r="C109" s="17">
        <f>D109+E109+F109+G109+H109+I109</f>
        <v>0</v>
      </c>
      <c r="D109" s="17"/>
      <c r="E109" s="17"/>
      <c r="F109" s="17"/>
      <c r="G109" s="17"/>
      <c r="H109" s="17"/>
      <c r="I109" s="17"/>
      <c r="J109" s="28"/>
    </row>
    <row r="110" spans="1:10" s="34" customFormat="1" ht="68.25" customHeight="1" thickBot="1">
      <c r="A110" s="52">
        <v>70</v>
      </c>
      <c r="B110" s="72" t="s">
        <v>138</v>
      </c>
      <c r="C110" s="97">
        <f>C111+C113</f>
        <v>16100.6368512</v>
      </c>
      <c r="D110" s="97">
        <f aca="true" t="shared" si="32" ref="D110:I110">D111+D113</f>
        <v>2126.0000000000005</v>
      </c>
      <c r="E110" s="97">
        <f t="shared" si="32"/>
        <v>2580.1</v>
      </c>
      <c r="F110" s="97">
        <f t="shared" si="32"/>
        <v>2683.3</v>
      </c>
      <c r="G110" s="97">
        <f t="shared" si="32"/>
        <v>2790.632</v>
      </c>
      <c r="H110" s="97">
        <f t="shared" si="32"/>
        <v>2902.2572800000003</v>
      </c>
      <c r="I110" s="97">
        <f t="shared" si="32"/>
        <v>3018.3475712000004</v>
      </c>
      <c r="J110" s="33"/>
    </row>
    <row r="111" spans="1:13" s="34" customFormat="1" ht="15.75" thickBot="1">
      <c r="A111" s="52">
        <v>71</v>
      </c>
      <c r="B111" s="20" t="s">
        <v>12</v>
      </c>
      <c r="C111" s="97">
        <f>D111+E111+F111+G111+H111+I111</f>
        <v>16100.6368512</v>
      </c>
      <c r="D111" s="36">
        <f>2480.8+K111+L111+M111</f>
        <v>2126.0000000000005</v>
      </c>
      <c r="E111" s="36">
        <v>2580.1</v>
      </c>
      <c r="F111" s="36">
        <v>2683.3</v>
      </c>
      <c r="G111" s="36">
        <f aca="true" t="shared" si="33" ref="G111:I112">F111*1.04</f>
        <v>2790.632</v>
      </c>
      <c r="H111" s="36">
        <f t="shared" si="33"/>
        <v>2902.2572800000003</v>
      </c>
      <c r="I111" s="36">
        <f t="shared" si="33"/>
        <v>3018.3475712000004</v>
      </c>
      <c r="J111" s="33"/>
      <c r="K111" s="34">
        <v>-41</v>
      </c>
      <c r="L111" s="34">
        <v>-67.1</v>
      </c>
      <c r="M111" s="34">
        <v>-246.7</v>
      </c>
    </row>
    <row r="112" spans="1:13" s="34" customFormat="1" ht="31.5" thickBot="1">
      <c r="A112" s="52">
        <v>72</v>
      </c>
      <c r="B112" s="71" t="s">
        <v>25</v>
      </c>
      <c r="C112" s="97">
        <f>D112+E112+F112+G112+H112+I112</f>
        <v>2991.2853248</v>
      </c>
      <c r="D112" s="36">
        <f>474.5+M112</f>
        <v>318.5</v>
      </c>
      <c r="E112" s="36">
        <v>493.5</v>
      </c>
      <c r="F112" s="36">
        <v>513.2</v>
      </c>
      <c r="G112" s="36">
        <f t="shared" si="33"/>
        <v>533.7280000000001</v>
      </c>
      <c r="H112" s="36">
        <f t="shared" si="33"/>
        <v>555.07712</v>
      </c>
      <c r="I112" s="36">
        <f t="shared" si="33"/>
        <v>577.2802048000001</v>
      </c>
      <c r="J112" s="33"/>
      <c r="M112" s="34">
        <v>-156</v>
      </c>
    </row>
    <row r="113" spans="1:10" s="34" customFormat="1" ht="15.75" thickBot="1">
      <c r="A113" s="52">
        <v>73</v>
      </c>
      <c r="B113" s="20" t="s">
        <v>23</v>
      </c>
      <c r="C113" s="97">
        <f>D113+E113+F113+G113+H113+I113</f>
        <v>0</v>
      </c>
      <c r="D113" s="97"/>
      <c r="E113" s="97"/>
      <c r="F113" s="97"/>
      <c r="G113" s="97"/>
      <c r="H113" s="97"/>
      <c r="I113" s="97"/>
      <c r="J113" s="33"/>
    </row>
    <row r="114" spans="1:10" s="34" customFormat="1" ht="31.5" thickBot="1">
      <c r="A114" s="52">
        <v>74</v>
      </c>
      <c r="B114" s="71" t="s">
        <v>25</v>
      </c>
      <c r="C114" s="97">
        <f>D114+E114+F114+G114+H114+I114</f>
        <v>0</v>
      </c>
      <c r="D114" s="97"/>
      <c r="E114" s="97"/>
      <c r="F114" s="97"/>
      <c r="G114" s="97"/>
      <c r="H114" s="97"/>
      <c r="I114" s="97"/>
      <c r="J114" s="33"/>
    </row>
    <row r="115" spans="1:10" s="34" customFormat="1" ht="95.25" customHeight="1" thickBot="1">
      <c r="A115" s="52">
        <v>75</v>
      </c>
      <c r="B115" s="72" t="s">
        <v>139</v>
      </c>
      <c r="C115" s="97">
        <f>C116+C118</f>
        <v>0</v>
      </c>
      <c r="D115" s="97">
        <f aca="true" t="shared" si="34" ref="D115:I115">D116+D118</f>
        <v>0</v>
      </c>
      <c r="E115" s="97">
        <f t="shared" si="34"/>
        <v>0</v>
      </c>
      <c r="F115" s="97">
        <f t="shared" si="34"/>
        <v>0</v>
      </c>
      <c r="G115" s="97">
        <f t="shared" si="34"/>
        <v>0</v>
      </c>
      <c r="H115" s="97">
        <f t="shared" si="34"/>
        <v>0</v>
      </c>
      <c r="I115" s="97">
        <f t="shared" si="34"/>
        <v>0</v>
      </c>
      <c r="J115" s="33"/>
    </row>
    <row r="116" spans="1:10" s="34" customFormat="1" ht="15.75" thickBot="1">
      <c r="A116" s="52">
        <v>76</v>
      </c>
      <c r="B116" s="20" t="s">
        <v>12</v>
      </c>
      <c r="C116" s="97">
        <f>D116+E116+F116+G116+H116+I116</f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3"/>
    </row>
    <row r="117" spans="1:10" s="34" customFormat="1" ht="31.5" thickBot="1">
      <c r="A117" s="52">
        <v>77</v>
      </c>
      <c r="B117" s="71" t="s">
        <v>25</v>
      </c>
      <c r="C117" s="97">
        <f>D117+E117+F117+G117+H117+I117</f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f>G117</f>
        <v>0</v>
      </c>
      <c r="I117" s="36">
        <f>H117</f>
        <v>0</v>
      </c>
      <c r="J117" s="33"/>
    </row>
    <row r="118" spans="1:10" s="34" customFormat="1" ht="15.75" thickBot="1">
      <c r="A118" s="52">
        <v>78</v>
      </c>
      <c r="B118" s="20" t="s">
        <v>23</v>
      </c>
      <c r="C118" s="97">
        <f>D118+E118+F118+G118+H118+I118</f>
        <v>0</v>
      </c>
      <c r="D118" s="36"/>
      <c r="E118" s="97"/>
      <c r="F118" s="97"/>
      <c r="G118" s="97"/>
      <c r="H118" s="97"/>
      <c r="I118" s="97"/>
      <c r="J118" s="33"/>
    </row>
    <row r="119" spans="1:10" s="34" customFormat="1" ht="31.5" thickBot="1">
      <c r="A119" s="52">
        <v>79</v>
      </c>
      <c r="B119" s="71" t="s">
        <v>25</v>
      </c>
      <c r="C119" s="97">
        <f>D119+E119+F119+G119+H119+I119</f>
        <v>0</v>
      </c>
      <c r="D119" s="36"/>
      <c r="E119" s="97"/>
      <c r="F119" s="97"/>
      <c r="G119" s="97"/>
      <c r="H119" s="97"/>
      <c r="I119" s="97"/>
      <c r="J119" s="33"/>
    </row>
    <row r="120" spans="1:10" s="34" customFormat="1" ht="47.25" thickBot="1">
      <c r="A120" s="52">
        <v>80</v>
      </c>
      <c r="B120" s="20" t="s">
        <v>31</v>
      </c>
      <c r="C120" s="97">
        <f>C121</f>
        <v>0</v>
      </c>
      <c r="D120" s="97">
        <f aca="true" t="shared" si="35" ref="D120:I120">D121</f>
        <v>0</v>
      </c>
      <c r="E120" s="97">
        <f t="shared" si="35"/>
        <v>0</v>
      </c>
      <c r="F120" s="97">
        <f t="shared" si="35"/>
        <v>0</v>
      </c>
      <c r="G120" s="97">
        <f t="shared" si="35"/>
        <v>0</v>
      </c>
      <c r="H120" s="97">
        <f t="shared" si="35"/>
        <v>0</v>
      </c>
      <c r="I120" s="97">
        <f t="shared" si="35"/>
        <v>0</v>
      </c>
      <c r="J120" s="33" t="s">
        <v>94</v>
      </c>
    </row>
    <row r="121" spans="1:10" s="34" customFormat="1" ht="15.75" thickBot="1">
      <c r="A121" s="52">
        <v>81</v>
      </c>
      <c r="B121" s="20" t="s">
        <v>12</v>
      </c>
      <c r="C121" s="97">
        <f>D121+E121+F121+G121+H121+I121</f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3"/>
    </row>
    <row r="122" spans="1:10" s="34" customFormat="1" ht="31.5" thickBot="1">
      <c r="A122" s="52">
        <v>82</v>
      </c>
      <c r="B122" s="71" t="s">
        <v>25</v>
      </c>
      <c r="C122" s="97">
        <f>D122+E122+F122+G122+H122+I122</f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3"/>
    </row>
    <row r="123" spans="1:10" ht="15">
      <c r="A123" s="130">
        <v>83</v>
      </c>
      <c r="B123" s="12" t="s">
        <v>13</v>
      </c>
      <c r="C123" s="145">
        <f>C125</f>
        <v>0</v>
      </c>
      <c r="D123" s="145">
        <f aca="true" t="shared" si="36" ref="D123:I123">D125</f>
        <v>0</v>
      </c>
      <c r="E123" s="145">
        <f t="shared" si="36"/>
        <v>0</v>
      </c>
      <c r="F123" s="145">
        <f t="shared" si="36"/>
        <v>0</v>
      </c>
      <c r="G123" s="145">
        <f t="shared" si="36"/>
        <v>0</v>
      </c>
      <c r="H123" s="145">
        <f t="shared" si="36"/>
        <v>0</v>
      </c>
      <c r="I123" s="145">
        <f t="shared" si="36"/>
        <v>0</v>
      </c>
      <c r="J123" s="147" t="s">
        <v>95</v>
      </c>
    </row>
    <row r="124" spans="1:10" ht="48.75" customHeight="1" thickBot="1">
      <c r="A124" s="131"/>
      <c r="B124" s="71" t="s">
        <v>140</v>
      </c>
      <c r="C124" s="146"/>
      <c r="D124" s="146"/>
      <c r="E124" s="146"/>
      <c r="F124" s="146"/>
      <c r="G124" s="146"/>
      <c r="H124" s="146"/>
      <c r="I124" s="146"/>
      <c r="J124" s="148"/>
    </row>
    <row r="125" spans="1:10" ht="15.75" thickBot="1">
      <c r="A125" s="51">
        <v>84</v>
      </c>
      <c r="B125" s="8" t="s">
        <v>6</v>
      </c>
      <c r="C125" s="17">
        <f>D125+E125+F125+G125+H125+I125</f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28"/>
    </row>
    <row r="126" spans="1:10" ht="31.5" thickBot="1">
      <c r="A126" s="51">
        <v>85</v>
      </c>
      <c r="B126" s="69" t="s">
        <v>25</v>
      </c>
      <c r="C126" s="17">
        <f>D126+E126+F126+G126+H126+I126</f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28"/>
    </row>
    <row r="127" spans="1:10" ht="15.75" customHeight="1">
      <c r="A127" s="130">
        <v>86</v>
      </c>
      <c r="B127" s="12" t="s">
        <v>14</v>
      </c>
      <c r="C127" s="145">
        <f>C129+C131</f>
        <v>10339.6036288</v>
      </c>
      <c r="D127" s="145">
        <f aca="true" t="shared" si="37" ref="D127:I127">D129+D131</f>
        <v>839.8</v>
      </c>
      <c r="E127" s="145">
        <f t="shared" si="37"/>
        <v>1488</v>
      </c>
      <c r="F127" s="145">
        <f t="shared" si="37"/>
        <v>1886.7</v>
      </c>
      <c r="G127" s="145">
        <f t="shared" si="37"/>
        <v>1962.1680000000001</v>
      </c>
      <c r="H127" s="145">
        <f t="shared" si="37"/>
        <v>2040.6547200000002</v>
      </c>
      <c r="I127" s="145">
        <f t="shared" si="37"/>
        <v>2122.2809088000004</v>
      </c>
      <c r="J127" s="132" t="s">
        <v>96</v>
      </c>
    </row>
    <row r="128" spans="1:10" ht="66" customHeight="1" thickBot="1">
      <c r="A128" s="131"/>
      <c r="B128" s="69" t="s">
        <v>141</v>
      </c>
      <c r="C128" s="146"/>
      <c r="D128" s="146"/>
      <c r="E128" s="146"/>
      <c r="F128" s="146"/>
      <c r="G128" s="146"/>
      <c r="H128" s="146"/>
      <c r="I128" s="146"/>
      <c r="J128" s="133"/>
    </row>
    <row r="129" spans="1:10" ht="15.75" thickBot="1">
      <c r="A129" s="51">
        <v>87</v>
      </c>
      <c r="B129" s="8" t="s">
        <v>5</v>
      </c>
      <c r="C129" s="17">
        <f>D129+E129+F129+G129+H129+I129</f>
        <v>0</v>
      </c>
      <c r="D129" s="36">
        <f>D135+D141</f>
        <v>0</v>
      </c>
      <c r="E129" s="18">
        <f>E135+E141</f>
        <v>0</v>
      </c>
      <c r="F129" s="18">
        <v>0</v>
      </c>
      <c r="G129" s="18">
        <v>0</v>
      </c>
      <c r="H129" s="18">
        <v>0</v>
      </c>
      <c r="I129" s="18">
        <v>0</v>
      </c>
      <c r="J129" s="28"/>
    </row>
    <row r="130" spans="1:10" ht="31.5" thickBot="1">
      <c r="A130" s="51">
        <v>88</v>
      </c>
      <c r="B130" s="69" t="s">
        <v>25</v>
      </c>
      <c r="C130" s="17">
        <f>D130+E130+F130+G130+H130+I130</f>
        <v>0</v>
      </c>
      <c r="D130" s="36">
        <f>D136+D142</f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28"/>
    </row>
    <row r="131" spans="1:10" ht="21" customHeight="1" thickBot="1">
      <c r="A131" s="51">
        <v>89</v>
      </c>
      <c r="B131" s="8" t="s">
        <v>6</v>
      </c>
      <c r="C131" s="17">
        <f>D131+E131+F131+G131+H131+I131</f>
        <v>10339.6036288</v>
      </c>
      <c r="D131" s="36">
        <f>D137+D143</f>
        <v>839.8</v>
      </c>
      <c r="E131" s="18">
        <f>E137+E143</f>
        <v>1488</v>
      </c>
      <c r="F131" s="18">
        <f>F137+F143</f>
        <v>1886.7</v>
      </c>
      <c r="G131" s="18">
        <f aca="true" t="shared" si="38" ref="F131:I132">G137+G143</f>
        <v>1962.1680000000001</v>
      </c>
      <c r="H131" s="18">
        <f t="shared" si="38"/>
        <v>2040.6547200000002</v>
      </c>
      <c r="I131" s="18">
        <f t="shared" si="38"/>
        <v>2122.2809088000004</v>
      </c>
      <c r="J131" s="28"/>
    </row>
    <row r="132" spans="1:10" ht="31.5" thickBot="1">
      <c r="A132" s="51">
        <v>90</v>
      </c>
      <c r="B132" s="69" t="s">
        <v>25</v>
      </c>
      <c r="C132" s="17">
        <f>D132+E132+F132+G132+H132+I132</f>
        <v>5768.299999999999</v>
      </c>
      <c r="D132" s="18">
        <f>D138+D144</f>
        <v>326</v>
      </c>
      <c r="E132" s="18">
        <v>0</v>
      </c>
      <c r="F132" s="18">
        <f t="shared" si="38"/>
        <v>0</v>
      </c>
      <c r="G132" s="18">
        <f t="shared" si="38"/>
        <v>1814.1</v>
      </c>
      <c r="H132" s="18">
        <f t="shared" si="38"/>
        <v>1814.1</v>
      </c>
      <c r="I132" s="18">
        <f t="shared" si="38"/>
        <v>1814.1</v>
      </c>
      <c r="J132" s="28"/>
    </row>
    <row r="133" spans="1:10" s="34" customFormat="1" ht="15.75" customHeight="1">
      <c r="A133" s="134">
        <v>91</v>
      </c>
      <c r="B133" s="26" t="s">
        <v>37</v>
      </c>
      <c r="C133" s="128">
        <f>C135+C137</f>
        <v>10339.6036288</v>
      </c>
      <c r="D133" s="128">
        <f aca="true" t="shared" si="39" ref="D133:I133">D135+D137</f>
        <v>839.8</v>
      </c>
      <c r="E133" s="128">
        <f t="shared" si="39"/>
        <v>1488</v>
      </c>
      <c r="F133" s="128">
        <f t="shared" si="39"/>
        <v>1886.7</v>
      </c>
      <c r="G133" s="128">
        <f t="shared" si="39"/>
        <v>1962.1680000000001</v>
      </c>
      <c r="H133" s="128">
        <f t="shared" si="39"/>
        <v>2040.6547200000002</v>
      </c>
      <c r="I133" s="128">
        <f t="shared" si="39"/>
        <v>2122.2809088000004</v>
      </c>
      <c r="J133" s="132"/>
    </row>
    <row r="134" spans="1:10" s="34" customFormat="1" ht="47.25" customHeight="1" thickBot="1">
      <c r="A134" s="135"/>
      <c r="B134" s="71" t="s">
        <v>142</v>
      </c>
      <c r="C134" s="129"/>
      <c r="D134" s="129"/>
      <c r="E134" s="129"/>
      <c r="F134" s="129"/>
      <c r="G134" s="129"/>
      <c r="H134" s="129"/>
      <c r="I134" s="129"/>
      <c r="J134" s="133"/>
    </row>
    <row r="135" spans="1:10" s="34" customFormat="1" ht="15.75" thickBot="1">
      <c r="A135" s="52">
        <v>92</v>
      </c>
      <c r="B135" s="20" t="s">
        <v>5</v>
      </c>
      <c r="C135" s="97">
        <f>D135+E135+F135+G135+H135+I135</f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3"/>
    </row>
    <row r="136" spans="1:10" s="34" customFormat="1" ht="31.5" thickBot="1">
      <c r="A136" s="52">
        <v>93</v>
      </c>
      <c r="B136" s="71" t="s">
        <v>25</v>
      </c>
      <c r="C136" s="97">
        <f>D136+E136+F136+G136+H136+I136</f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3"/>
    </row>
    <row r="137" spans="1:13" s="34" customFormat="1" ht="21" customHeight="1" thickBot="1">
      <c r="A137" s="52">
        <v>94</v>
      </c>
      <c r="B137" s="20" t="s">
        <v>6</v>
      </c>
      <c r="C137" s="97">
        <f>D137+E137+F137+G137+H137+I137</f>
        <v>10339.6036288</v>
      </c>
      <c r="D137" s="36">
        <f>576+M137</f>
        <v>839.8</v>
      </c>
      <c r="E137" s="36">
        <v>1488</v>
      </c>
      <c r="F137" s="36">
        <v>1886.7</v>
      </c>
      <c r="G137" s="36">
        <f>F137*1.04</f>
        <v>1962.1680000000001</v>
      </c>
      <c r="H137" s="36">
        <f>G137*1.04</f>
        <v>2040.6547200000002</v>
      </c>
      <c r="I137" s="36">
        <f>H137*1.04</f>
        <v>2122.2809088000004</v>
      </c>
      <c r="J137" s="33"/>
      <c r="M137" s="34">
        <v>263.8</v>
      </c>
    </row>
    <row r="138" spans="1:13" s="34" customFormat="1" ht="31.5" thickBot="1">
      <c r="A138" s="52">
        <v>95</v>
      </c>
      <c r="B138" s="71" t="s">
        <v>25</v>
      </c>
      <c r="C138" s="97">
        <f>D138+E138+F138+G138+H138+I138</f>
        <v>5768.299999999999</v>
      </c>
      <c r="D138" s="36">
        <f>M138</f>
        <v>326</v>
      </c>
      <c r="E138" s="36">
        <v>0</v>
      </c>
      <c r="F138" s="36">
        <v>0</v>
      </c>
      <c r="G138" s="36">
        <v>1814.1</v>
      </c>
      <c r="H138" s="36">
        <v>1814.1</v>
      </c>
      <c r="I138" s="36">
        <v>1814.1</v>
      </c>
      <c r="J138" s="33"/>
      <c r="M138" s="34">
        <v>326</v>
      </c>
    </row>
    <row r="139" spans="1:10" s="34" customFormat="1" ht="15.75" customHeight="1">
      <c r="A139" s="134">
        <v>96</v>
      </c>
      <c r="B139" s="26" t="s">
        <v>38</v>
      </c>
      <c r="C139" s="128">
        <f>C141+C143</f>
        <v>0</v>
      </c>
      <c r="D139" s="128">
        <f aca="true" t="shared" si="40" ref="D139:I139">D141+D143</f>
        <v>0</v>
      </c>
      <c r="E139" s="128">
        <f t="shared" si="40"/>
        <v>0</v>
      </c>
      <c r="F139" s="128">
        <f t="shared" si="40"/>
        <v>0</v>
      </c>
      <c r="G139" s="128">
        <f t="shared" si="40"/>
        <v>0</v>
      </c>
      <c r="H139" s="128">
        <f t="shared" si="40"/>
        <v>0</v>
      </c>
      <c r="I139" s="128">
        <f t="shared" si="40"/>
        <v>0</v>
      </c>
      <c r="J139" s="132"/>
    </row>
    <row r="140" spans="1:10" s="34" customFormat="1" ht="96.75" customHeight="1" thickBot="1">
      <c r="A140" s="135"/>
      <c r="B140" s="71" t="s">
        <v>143</v>
      </c>
      <c r="C140" s="129"/>
      <c r="D140" s="129"/>
      <c r="E140" s="129"/>
      <c r="F140" s="129"/>
      <c r="G140" s="129"/>
      <c r="H140" s="129"/>
      <c r="I140" s="129"/>
      <c r="J140" s="133"/>
    </row>
    <row r="141" spans="1:10" s="34" customFormat="1" ht="15.75" thickBot="1">
      <c r="A141" s="52">
        <v>97</v>
      </c>
      <c r="B141" s="20" t="s">
        <v>5</v>
      </c>
      <c r="C141" s="97">
        <f>D141+E141+F141+G141+H141+I141</f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3"/>
    </row>
    <row r="142" spans="1:10" s="34" customFormat="1" ht="31.5" thickBot="1">
      <c r="A142" s="52">
        <v>98</v>
      </c>
      <c r="B142" s="71" t="s">
        <v>25</v>
      </c>
      <c r="C142" s="97">
        <f>D142+E142+F142+G142+H142+I142</f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3"/>
    </row>
    <row r="143" spans="1:10" s="34" customFormat="1" ht="21" customHeight="1" thickBot="1">
      <c r="A143" s="52">
        <v>99</v>
      </c>
      <c r="B143" s="20" t="s">
        <v>6</v>
      </c>
      <c r="C143" s="97">
        <f>D143+E143+F143+G143+H143+I143</f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f>G143</f>
        <v>0</v>
      </c>
      <c r="I143" s="36">
        <f>H143</f>
        <v>0</v>
      </c>
      <c r="J143" s="33"/>
    </row>
    <row r="144" spans="1:10" s="34" customFormat="1" ht="31.5" thickBot="1">
      <c r="A144" s="52">
        <v>100</v>
      </c>
      <c r="B144" s="71" t="s">
        <v>25</v>
      </c>
      <c r="C144" s="97">
        <f>D144+E144+F144+G144+H144+I144</f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f>G144</f>
        <v>0</v>
      </c>
      <c r="I144" s="36">
        <f>H144</f>
        <v>0</v>
      </c>
      <c r="J144" s="33"/>
    </row>
    <row r="145" spans="1:10" s="34" customFormat="1" ht="15.75" customHeight="1" thickBot="1">
      <c r="A145" s="130">
        <v>101</v>
      </c>
      <c r="B145" s="12" t="s">
        <v>26</v>
      </c>
      <c r="C145" s="145">
        <f>C147+C149</f>
        <v>1192.3</v>
      </c>
      <c r="D145" s="145">
        <f aca="true" t="shared" si="41" ref="D145:I145">D147+D149</f>
        <v>1192.3</v>
      </c>
      <c r="E145" s="145">
        <f t="shared" si="41"/>
        <v>0</v>
      </c>
      <c r="F145" s="145">
        <f t="shared" si="41"/>
        <v>0</v>
      </c>
      <c r="G145" s="145">
        <f t="shared" si="41"/>
        <v>0</v>
      </c>
      <c r="H145" s="145">
        <f t="shared" si="41"/>
        <v>0</v>
      </c>
      <c r="I145" s="145">
        <f t="shared" si="41"/>
        <v>0</v>
      </c>
      <c r="J145" s="28"/>
    </row>
    <row r="146" spans="1:10" s="34" customFormat="1" ht="63" customHeight="1" thickBot="1">
      <c r="A146" s="131"/>
      <c r="B146" s="71" t="s">
        <v>144</v>
      </c>
      <c r="C146" s="146"/>
      <c r="D146" s="146"/>
      <c r="E146" s="146"/>
      <c r="F146" s="146"/>
      <c r="G146" s="146"/>
      <c r="H146" s="146"/>
      <c r="I146" s="146"/>
      <c r="J146" s="33" t="s">
        <v>97</v>
      </c>
    </row>
    <row r="147" spans="1:10" s="34" customFormat="1" ht="16.5" customHeight="1" thickBot="1">
      <c r="A147" s="51">
        <v>102</v>
      </c>
      <c r="B147" s="8" t="s">
        <v>5</v>
      </c>
      <c r="C147" s="17">
        <f>D147+E147+F147+G147+H147+I147</f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28"/>
    </row>
    <row r="148" spans="1:10" s="34" customFormat="1" ht="31.5" customHeight="1" thickBot="1">
      <c r="A148" s="51">
        <v>103</v>
      </c>
      <c r="B148" s="69" t="s">
        <v>25</v>
      </c>
      <c r="C148" s="17">
        <f>D148+E148+F148+G148+H148+I148</f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28"/>
    </row>
    <row r="149" spans="1:13" s="34" customFormat="1" ht="16.5" customHeight="1" thickBot="1">
      <c r="A149" s="51">
        <v>104</v>
      </c>
      <c r="B149" s="8" t="s">
        <v>6</v>
      </c>
      <c r="C149" s="17">
        <f>D149+E149+F149+G149+H149+I149</f>
        <v>1192.3</v>
      </c>
      <c r="D149" s="18">
        <f>M149</f>
        <v>1192.3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28"/>
      <c r="M149" s="34">
        <v>1192.3</v>
      </c>
    </row>
    <row r="150" spans="1:13" s="34" customFormat="1" ht="27" customHeight="1" thickBot="1">
      <c r="A150" s="51">
        <v>105</v>
      </c>
      <c r="B150" s="69" t="s">
        <v>25</v>
      </c>
      <c r="C150" s="17">
        <f>D150+E150+F150+G150+H150+I150</f>
        <v>1192.3</v>
      </c>
      <c r="D150" s="18">
        <f>M150</f>
        <v>1192.3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0"/>
      <c r="M150" s="34">
        <v>1192.3</v>
      </c>
    </row>
    <row r="151" spans="1:10" s="34" customFormat="1" ht="51.75" customHeight="1" thickBot="1">
      <c r="A151" s="51">
        <v>106</v>
      </c>
      <c r="B151" s="70" t="s">
        <v>145</v>
      </c>
      <c r="C151" s="17">
        <f>C152+C154</f>
        <v>480</v>
      </c>
      <c r="D151" s="17">
        <f aca="true" t="shared" si="42" ref="D151:I151">D152+D154</f>
        <v>0</v>
      </c>
      <c r="E151" s="17">
        <f t="shared" si="42"/>
        <v>0</v>
      </c>
      <c r="F151" s="17">
        <f t="shared" si="42"/>
        <v>0</v>
      </c>
      <c r="G151" s="17">
        <f t="shared" si="42"/>
        <v>160</v>
      </c>
      <c r="H151" s="17">
        <f t="shared" si="42"/>
        <v>160</v>
      </c>
      <c r="I151" s="17">
        <f t="shared" si="42"/>
        <v>160</v>
      </c>
      <c r="J151" s="33" t="s">
        <v>98</v>
      </c>
    </row>
    <row r="152" spans="1:10" s="34" customFormat="1" ht="15.75" thickBot="1">
      <c r="A152" s="51">
        <v>107</v>
      </c>
      <c r="B152" s="8" t="s">
        <v>5</v>
      </c>
      <c r="C152" s="17">
        <f>D152+E152+F152+G152+H152+I152</f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0"/>
    </row>
    <row r="153" spans="1:10" s="34" customFormat="1" ht="31.5" thickBot="1">
      <c r="A153" s="51">
        <v>108</v>
      </c>
      <c r="B153" s="69" t="s">
        <v>25</v>
      </c>
      <c r="C153" s="17">
        <f>D153+E153+F153+G153+H153+I153</f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0"/>
    </row>
    <row r="154" spans="1:10" s="34" customFormat="1" ht="15.75" thickBot="1">
      <c r="A154" s="51">
        <v>109</v>
      </c>
      <c r="B154" s="8" t="s">
        <v>6</v>
      </c>
      <c r="C154" s="17">
        <f>D154+E154+F154+G154+H154+I154</f>
        <v>480</v>
      </c>
      <c r="D154" s="18">
        <v>0</v>
      </c>
      <c r="E154" s="18">
        <v>0</v>
      </c>
      <c r="F154" s="18">
        <v>0</v>
      </c>
      <c r="G154" s="18">
        <v>160</v>
      </c>
      <c r="H154" s="18">
        <v>160</v>
      </c>
      <c r="I154" s="18">
        <v>160</v>
      </c>
      <c r="J154" s="10"/>
    </row>
    <row r="155" spans="1:10" s="34" customFormat="1" ht="31.5" thickBot="1">
      <c r="A155" s="51">
        <v>110</v>
      </c>
      <c r="B155" s="69" t="s">
        <v>25</v>
      </c>
      <c r="C155" s="17">
        <f>D155+E155+F155+G155+H155+I155</f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0"/>
    </row>
    <row r="156" spans="1:10" s="34" customFormat="1" ht="15.75" customHeight="1">
      <c r="A156" s="134">
        <v>111</v>
      </c>
      <c r="B156" s="26" t="s">
        <v>44</v>
      </c>
      <c r="C156" s="128">
        <f aca="true" t="shared" si="43" ref="C156:H156">C161+C163+C159</f>
        <v>0</v>
      </c>
      <c r="D156" s="128">
        <f>D158+D165+D172</f>
        <v>1830.5</v>
      </c>
      <c r="E156" s="128">
        <f>E158+E165+E172</f>
        <v>4410.3</v>
      </c>
      <c r="F156" s="128">
        <f t="shared" si="43"/>
        <v>0</v>
      </c>
      <c r="G156" s="128">
        <f t="shared" si="43"/>
        <v>0</v>
      </c>
      <c r="H156" s="128">
        <f t="shared" si="43"/>
        <v>0</v>
      </c>
      <c r="I156" s="128">
        <f>I161+I163+I159+I165</f>
        <v>0</v>
      </c>
      <c r="J156" s="132" t="s">
        <v>99</v>
      </c>
    </row>
    <row r="157" spans="1:10" s="34" customFormat="1" ht="65.25" customHeight="1" thickBot="1">
      <c r="A157" s="135"/>
      <c r="B157" s="71" t="s">
        <v>76</v>
      </c>
      <c r="C157" s="129"/>
      <c r="D157" s="129"/>
      <c r="E157" s="129"/>
      <c r="F157" s="129"/>
      <c r="G157" s="129"/>
      <c r="H157" s="129"/>
      <c r="I157" s="129"/>
      <c r="J157" s="133"/>
    </row>
    <row r="158" spans="1:10" s="34" customFormat="1" ht="32.25" customHeight="1" thickBot="1">
      <c r="A158" s="52">
        <v>112</v>
      </c>
      <c r="B158" s="73" t="s">
        <v>50</v>
      </c>
      <c r="C158" s="97">
        <f>D158+E158+F158+G158+H158+I158</f>
        <v>0</v>
      </c>
      <c r="D158" s="97">
        <v>0</v>
      </c>
      <c r="E158" s="97">
        <v>0</v>
      </c>
      <c r="F158" s="97">
        <v>0</v>
      </c>
      <c r="G158" s="97">
        <v>0</v>
      </c>
      <c r="H158" s="97">
        <v>0</v>
      </c>
      <c r="I158" s="97">
        <v>0</v>
      </c>
      <c r="J158" s="37"/>
    </row>
    <row r="159" spans="1:10" s="34" customFormat="1" ht="15.75" thickBot="1">
      <c r="A159" s="52">
        <v>113</v>
      </c>
      <c r="B159" s="20" t="s">
        <v>43</v>
      </c>
      <c r="C159" s="97">
        <f aca="true" t="shared" si="44" ref="C159:C178">D159+E159+F159+G159+H159+I159</f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3"/>
    </row>
    <row r="160" spans="1:10" s="34" customFormat="1" ht="31.5" thickBot="1">
      <c r="A160" s="52">
        <v>114</v>
      </c>
      <c r="B160" s="71" t="s">
        <v>25</v>
      </c>
      <c r="C160" s="97">
        <f t="shared" si="44"/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3"/>
    </row>
    <row r="161" spans="1:10" s="34" customFormat="1" ht="15.75" thickBot="1">
      <c r="A161" s="52">
        <v>115</v>
      </c>
      <c r="B161" s="20" t="s">
        <v>5</v>
      </c>
      <c r="C161" s="97">
        <f t="shared" si="44"/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3"/>
    </row>
    <row r="162" spans="1:10" s="34" customFormat="1" ht="31.5" thickBot="1">
      <c r="A162" s="52">
        <v>116</v>
      </c>
      <c r="B162" s="71" t="s">
        <v>25</v>
      </c>
      <c r="C162" s="97">
        <f t="shared" si="44"/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3"/>
    </row>
    <row r="163" spans="1:10" s="34" customFormat="1" ht="21" customHeight="1" thickBot="1">
      <c r="A163" s="52">
        <v>117</v>
      </c>
      <c r="B163" s="20" t="s">
        <v>6</v>
      </c>
      <c r="C163" s="97">
        <f t="shared" si="44"/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3"/>
    </row>
    <row r="164" spans="1:10" s="34" customFormat="1" ht="31.5" thickBot="1">
      <c r="A164" s="52">
        <v>118</v>
      </c>
      <c r="B164" s="71" t="s">
        <v>25</v>
      </c>
      <c r="C164" s="97">
        <f t="shared" si="44"/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f>H164</f>
        <v>0</v>
      </c>
      <c r="J164" s="33"/>
    </row>
    <row r="165" spans="1:10" s="34" customFormat="1" ht="50.25" customHeight="1" thickBot="1">
      <c r="A165" s="52">
        <v>119</v>
      </c>
      <c r="B165" s="73" t="s">
        <v>51</v>
      </c>
      <c r="C165" s="97">
        <f t="shared" si="44"/>
        <v>6240.8</v>
      </c>
      <c r="D165" s="97">
        <f>D170</f>
        <v>1830.5</v>
      </c>
      <c r="E165" s="97">
        <f>E170</f>
        <v>4410.3</v>
      </c>
      <c r="F165" s="97">
        <v>0</v>
      </c>
      <c r="G165" s="97">
        <f>G166+G168+G170</f>
        <v>0</v>
      </c>
      <c r="H165" s="97">
        <v>0</v>
      </c>
      <c r="I165" s="97">
        <f>I170</f>
        <v>0</v>
      </c>
      <c r="J165" s="37"/>
    </row>
    <row r="166" spans="1:10" s="34" customFormat="1" ht="15.75" thickBot="1">
      <c r="A166" s="52">
        <v>120</v>
      </c>
      <c r="B166" s="20" t="s">
        <v>43</v>
      </c>
      <c r="C166" s="97">
        <f t="shared" si="44"/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3"/>
    </row>
    <row r="167" spans="1:10" s="34" customFormat="1" ht="31.5" thickBot="1">
      <c r="A167" s="52">
        <v>121</v>
      </c>
      <c r="B167" s="71" t="s">
        <v>25</v>
      </c>
      <c r="C167" s="97">
        <f t="shared" si="44"/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3"/>
    </row>
    <row r="168" spans="1:10" s="34" customFormat="1" ht="15.75" thickBot="1">
      <c r="A168" s="52">
        <v>122</v>
      </c>
      <c r="B168" s="20" t="s">
        <v>5</v>
      </c>
      <c r="C168" s="97">
        <f t="shared" si="44"/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3"/>
    </row>
    <row r="169" spans="1:10" s="34" customFormat="1" ht="31.5" thickBot="1">
      <c r="A169" s="52">
        <v>123</v>
      </c>
      <c r="B169" s="71" t="s">
        <v>25</v>
      </c>
      <c r="C169" s="97">
        <f t="shared" si="44"/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3"/>
    </row>
    <row r="170" spans="1:13" s="34" customFormat="1" ht="21" customHeight="1" thickBot="1">
      <c r="A170" s="52">
        <v>124</v>
      </c>
      <c r="B170" s="20" t="s">
        <v>6</v>
      </c>
      <c r="C170" s="97">
        <f t="shared" si="44"/>
        <v>6240.8</v>
      </c>
      <c r="D170" s="36">
        <f>4614.8+K170+M170</f>
        <v>1830.5</v>
      </c>
      <c r="E170" s="36">
        <v>4410.3</v>
      </c>
      <c r="F170" s="36">
        <v>0</v>
      </c>
      <c r="G170" s="36">
        <v>0</v>
      </c>
      <c r="H170" s="36">
        <v>0</v>
      </c>
      <c r="I170" s="36">
        <v>0</v>
      </c>
      <c r="J170" s="33"/>
      <c r="K170" s="34">
        <v>-2653.3</v>
      </c>
      <c r="M170" s="34">
        <v>-131</v>
      </c>
    </row>
    <row r="171" spans="1:13" s="34" customFormat="1" ht="31.5" thickBot="1">
      <c r="A171" s="52">
        <v>125</v>
      </c>
      <c r="B171" s="71" t="s">
        <v>25</v>
      </c>
      <c r="C171" s="97">
        <f t="shared" si="44"/>
        <v>5022.9</v>
      </c>
      <c r="D171" s="36">
        <f>3400+K171+M171</f>
        <v>612.5999999999999</v>
      </c>
      <c r="E171" s="36">
        <v>4410.3</v>
      </c>
      <c r="F171" s="36">
        <v>0</v>
      </c>
      <c r="G171" s="36">
        <v>0</v>
      </c>
      <c r="H171" s="36">
        <v>0</v>
      </c>
      <c r="I171" s="36">
        <f>H171</f>
        <v>0</v>
      </c>
      <c r="J171" s="33"/>
      <c r="K171" s="34">
        <v>-1500</v>
      </c>
      <c r="M171" s="34">
        <v>-1287.4</v>
      </c>
    </row>
    <row r="172" spans="1:10" s="34" customFormat="1" ht="50.25" customHeight="1" thickBot="1">
      <c r="A172" s="52">
        <v>126</v>
      </c>
      <c r="B172" s="73" t="s">
        <v>55</v>
      </c>
      <c r="C172" s="97">
        <f t="shared" si="44"/>
        <v>0</v>
      </c>
      <c r="D172" s="97">
        <v>0</v>
      </c>
      <c r="E172" s="97">
        <v>0</v>
      </c>
      <c r="F172" s="97">
        <v>0</v>
      </c>
      <c r="G172" s="97">
        <v>0</v>
      </c>
      <c r="H172" s="97">
        <v>0</v>
      </c>
      <c r="I172" s="97">
        <v>0</v>
      </c>
      <c r="J172" s="37"/>
    </row>
    <row r="173" spans="1:10" s="34" customFormat="1" ht="15.75" thickBot="1">
      <c r="A173" s="52">
        <v>127</v>
      </c>
      <c r="B173" s="20" t="s">
        <v>43</v>
      </c>
      <c r="C173" s="97">
        <f t="shared" si="44"/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3"/>
    </row>
    <row r="174" spans="1:10" s="34" customFormat="1" ht="31.5" thickBot="1">
      <c r="A174" s="52">
        <v>128</v>
      </c>
      <c r="B174" s="71" t="s">
        <v>25</v>
      </c>
      <c r="C174" s="97">
        <f t="shared" si="44"/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3"/>
    </row>
    <row r="175" spans="1:10" s="34" customFormat="1" ht="15.75" thickBot="1">
      <c r="A175" s="52">
        <v>129</v>
      </c>
      <c r="B175" s="20" t="s">
        <v>5</v>
      </c>
      <c r="C175" s="97">
        <f t="shared" si="44"/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3"/>
    </row>
    <row r="176" spans="1:10" s="34" customFormat="1" ht="31.5" thickBot="1">
      <c r="A176" s="52">
        <v>130</v>
      </c>
      <c r="B176" s="71" t="s">
        <v>25</v>
      </c>
      <c r="C176" s="97">
        <f t="shared" si="44"/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3"/>
    </row>
    <row r="177" spans="1:10" s="34" customFormat="1" ht="21" customHeight="1" thickBot="1">
      <c r="A177" s="52">
        <v>131</v>
      </c>
      <c r="B177" s="20" t="s">
        <v>6</v>
      </c>
      <c r="C177" s="97">
        <f t="shared" si="44"/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f>H177</f>
        <v>0</v>
      </c>
      <c r="J177" s="33"/>
    </row>
    <row r="178" spans="1:10" s="34" customFormat="1" ht="31.5" thickBot="1">
      <c r="A178" s="52">
        <v>132</v>
      </c>
      <c r="B178" s="71" t="s">
        <v>25</v>
      </c>
      <c r="C178" s="97">
        <f t="shared" si="44"/>
        <v>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f>H178</f>
        <v>0</v>
      </c>
      <c r="J178" s="33"/>
    </row>
    <row r="179" spans="1:10" s="34" customFormat="1" ht="15.75" customHeight="1">
      <c r="A179" s="134">
        <v>133</v>
      </c>
      <c r="B179" s="26" t="s">
        <v>49</v>
      </c>
      <c r="C179" s="128">
        <f aca="true" t="shared" si="45" ref="C179:I179">C183+C185+C181</f>
        <v>0</v>
      </c>
      <c r="D179" s="128">
        <f t="shared" si="45"/>
        <v>0</v>
      </c>
      <c r="E179" s="128">
        <f t="shared" si="45"/>
        <v>0</v>
      </c>
      <c r="F179" s="128">
        <f t="shared" si="45"/>
        <v>0</v>
      </c>
      <c r="G179" s="128">
        <f t="shared" si="45"/>
        <v>0</v>
      </c>
      <c r="H179" s="128">
        <f t="shared" si="45"/>
        <v>0</v>
      </c>
      <c r="I179" s="128">
        <f t="shared" si="45"/>
        <v>0</v>
      </c>
      <c r="J179" s="132" t="s">
        <v>100</v>
      </c>
    </row>
    <row r="180" spans="1:10" s="34" customFormat="1" ht="34.5" customHeight="1" thickBot="1">
      <c r="A180" s="135"/>
      <c r="B180" s="71" t="s">
        <v>67</v>
      </c>
      <c r="C180" s="129"/>
      <c r="D180" s="129"/>
      <c r="E180" s="129"/>
      <c r="F180" s="129"/>
      <c r="G180" s="129"/>
      <c r="H180" s="129"/>
      <c r="I180" s="129"/>
      <c r="J180" s="133"/>
    </row>
    <row r="181" spans="1:10" s="34" customFormat="1" ht="15.75" thickBot="1">
      <c r="A181" s="52">
        <v>134</v>
      </c>
      <c r="B181" s="20" t="s">
        <v>43</v>
      </c>
      <c r="C181" s="97">
        <f aca="true" t="shared" si="46" ref="C181:C186">D181+E181+F181+G181+H181+I181</f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3"/>
    </row>
    <row r="182" spans="1:10" s="34" customFormat="1" ht="31.5" thickBot="1">
      <c r="A182" s="52">
        <v>135</v>
      </c>
      <c r="B182" s="71" t="s">
        <v>25</v>
      </c>
      <c r="C182" s="97">
        <f t="shared" si="46"/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3"/>
    </row>
    <row r="183" spans="1:10" s="34" customFormat="1" ht="15.75" thickBot="1">
      <c r="A183" s="52">
        <v>136</v>
      </c>
      <c r="B183" s="20" t="s">
        <v>5</v>
      </c>
      <c r="C183" s="97">
        <f t="shared" si="46"/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3"/>
    </row>
    <row r="184" spans="1:10" s="34" customFormat="1" ht="31.5" thickBot="1">
      <c r="A184" s="52">
        <v>137</v>
      </c>
      <c r="B184" s="71" t="s">
        <v>25</v>
      </c>
      <c r="C184" s="97">
        <f t="shared" si="46"/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3"/>
    </row>
    <row r="185" spans="1:10" s="34" customFormat="1" ht="21" customHeight="1" thickBot="1">
      <c r="A185" s="52">
        <v>138</v>
      </c>
      <c r="B185" s="20" t="s">
        <v>6</v>
      </c>
      <c r="C185" s="97">
        <f t="shared" si="46"/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f>H185</f>
        <v>0</v>
      </c>
      <c r="J185" s="33"/>
    </row>
    <row r="186" spans="1:10" s="34" customFormat="1" ht="31.5" thickBot="1">
      <c r="A186" s="39">
        <v>139</v>
      </c>
      <c r="B186" s="74" t="s">
        <v>25</v>
      </c>
      <c r="C186" s="97">
        <f t="shared" si="46"/>
        <v>0</v>
      </c>
      <c r="D186" s="98">
        <v>0</v>
      </c>
      <c r="E186" s="98">
        <v>0</v>
      </c>
      <c r="F186" s="98">
        <v>0</v>
      </c>
      <c r="G186" s="98">
        <v>0</v>
      </c>
      <c r="H186" s="98">
        <v>0</v>
      </c>
      <c r="I186" s="98">
        <f>H186</f>
        <v>0</v>
      </c>
      <c r="J186" s="41"/>
    </row>
    <row r="187" spans="1:10" s="34" customFormat="1" ht="81.75" customHeight="1" thickBot="1">
      <c r="A187" s="42">
        <v>140</v>
      </c>
      <c r="B187" s="75" t="s">
        <v>53</v>
      </c>
      <c r="C187" s="99">
        <f>C188</f>
        <v>0</v>
      </c>
      <c r="D187" s="99">
        <f aca="true" t="shared" si="47" ref="D187:I187">D188</f>
        <v>0</v>
      </c>
      <c r="E187" s="99">
        <f t="shared" si="47"/>
        <v>0</v>
      </c>
      <c r="F187" s="99">
        <f t="shared" si="47"/>
        <v>0</v>
      </c>
      <c r="G187" s="99">
        <f t="shared" si="47"/>
        <v>0</v>
      </c>
      <c r="H187" s="99">
        <f t="shared" si="47"/>
        <v>0</v>
      </c>
      <c r="I187" s="99">
        <f t="shared" si="47"/>
        <v>0</v>
      </c>
      <c r="J187" s="83" t="s">
        <v>101</v>
      </c>
    </row>
    <row r="188" spans="1:10" s="34" customFormat="1" ht="21" customHeight="1" thickBot="1">
      <c r="A188" s="52">
        <v>141</v>
      </c>
      <c r="B188" s="20" t="s">
        <v>6</v>
      </c>
      <c r="C188" s="97">
        <f>D188+E188+F188+G188+H188+I188</f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f>H188</f>
        <v>0</v>
      </c>
      <c r="J188" s="33"/>
    </row>
    <row r="189" spans="1:10" s="34" customFormat="1" ht="31.5" thickBot="1">
      <c r="A189" s="39">
        <v>142</v>
      </c>
      <c r="B189" s="74" t="s">
        <v>25</v>
      </c>
      <c r="C189" s="97">
        <f>D189+E189+F189+G189+H189+I189</f>
        <v>0</v>
      </c>
      <c r="D189" s="98">
        <v>0</v>
      </c>
      <c r="E189" s="98">
        <v>0</v>
      </c>
      <c r="F189" s="98">
        <v>0</v>
      </c>
      <c r="G189" s="98">
        <v>0</v>
      </c>
      <c r="H189" s="98">
        <v>0</v>
      </c>
      <c r="I189" s="98">
        <f>H189</f>
        <v>0</v>
      </c>
      <c r="J189" s="41"/>
    </row>
    <row r="190" spans="1:10" s="34" customFormat="1" ht="85.5" customHeight="1" thickBot="1">
      <c r="A190" s="42">
        <v>143</v>
      </c>
      <c r="B190" s="76" t="s">
        <v>68</v>
      </c>
      <c r="C190" s="99">
        <f>C191+C193</f>
        <v>0</v>
      </c>
      <c r="D190" s="99">
        <f aca="true" t="shared" si="48" ref="D190:I190">D191+D193</f>
        <v>0</v>
      </c>
      <c r="E190" s="99">
        <f t="shared" si="48"/>
        <v>0</v>
      </c>
      <c r="F190" s="99">
        <f t="shared" si="48"/>
        <v>0</v>
      </c>
      <c r="G190" s="99">
        <f t="shared" si="48"/>
        <v>0</v>
      </c>
      <c r="H190" s="99">
        <f t="shared" si="48"/>
        <v>0</v>
      </c>
      <c r="I190" s="99">
        <f t="shared" si="48"/>
        <v>0</v>
      </c>
      <c r="J190" s="83" t="s">
        <v>102</v>
      </c>
    </row>
    <row r="191" spans="1:10" s="34" customFormat="1" ht="21" customHeight="1" thickBot="1">
      <c r="A191" s="52">
        <v>144</v>
      </c>
      <c r="B191" s="20" t="s">
        <v>6</v>
      </c>
      <c r="C191" s="100">
        <f>D191+E191+F191+G191+H191+I191</f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f>H191</f>
        <v>0</v>
      </c>
      <c r="J191" s="33"/>
    </row>
    <row r="192" spans="1:10" s="34" customFormat="1" ht="30.75">
      <c r="A192" s="39">
        <v>145</v>
      </c>
      <c r="B192" s="74" t="s">
        <v>25</v>
      </c>
      <c r="C192" s="100">
        <f>D192+E192+F192+G192+H192+I192</f>
        <v>0</v>
      </c>
      <c r="D192" s="98">
        <v>0</v>
      </c>
      <c r="E192" s="98">
        <v>0</v>
      </c>
      <c r="F192" s="98">
        <v>0</v>
      </c>
      <c r="G192" s="98">
        <v>0</v>
      </c>
      <c r="H192" s="98">
        <v>0</v>
      </c>
      <c r="I192" s="98">
        <f>H192</f>
        <v>0</v>
      </c>
      <c r="J192" s="41"/>
    </row>
    <row r="193" spans="1:10" s="34" customFormat="1" ht="21" customHeight="1" thickBot="1">
      <c r="A193" s="42">
        <v>146</v>
      </c>
      <c r="B193" s="49" t="s">
        <v>5</v>
      </c>
      <c r="C193" s="100">
        <f>D193+E193+F193+G193+H193+I193</f>
        <v>0</v>
      </c>
      <c r="D193" s="101">
        <v>0</v>
      </c>
      <c r="E193" s="101">
        <v>0</v>
      </c>
      <c r="F193" s="101">
        <v>0</v>
      </c>
      <c r="G193" s="101">
        <v>0</v>
      </c>
      <c r="H193" s="101">
        <v>0</v>
      </c>
      <c r="I193" s="101">
        <f>H193</f>
        <v>0</v>
      </c>
      <c r="J193" s="33"/>
    </row>
    <row r="194" spans="1:10" s="34" customFormat="1" ht="31.5" thickBot="1">
      <c r="A194" s="39">
        <v>147</v>
      </c>
      <c r="B194" s="74" t="s">
        <v>25</v>
      </c>
      <c r="C194" s="100">
        <f>D194+E194+F194+G194+H194+I194</f>
        <v>0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f>H194</f>
        <v>0</v>
      </c>
      <c r="J194" s="41"/>
    </row>
    <row r="195" spans="1:10" s="34" customFormat="1" ht="15.75" customHeight="1" thickBot="1">
      <c r="A195" s="134">
        <v>148</v>
      </c>
      <c r="B195" s="66" t="s">
        <v>64</v>
      </c>
      <c r="C195" s="128">
        <f aca="true" t="shared" si="49" ref="C195:I195">C197+C199</f>
        <v>1500</v>
      </c>
      <c r="D195" s="128">
        <f t="shared" si="49"/>
        <v>1500</v>
      </c>
      <c r="E195" s="128">
        <f t="shared" si="49"/>
        <v>0</v>
      </c>
      <c r="F195" s="128">
        <f t="shared" si="49"/>
        <v>0</v>
      </c>
      <c r="G195" s="128">
        <f t="shared" si="49"/>
        <v>0</v>
      </c>
      <c r="H195" s="128">
        <f t="shared" si="49"/>
        <v>0</v>
      </c>
      <c r="I195" s="128">
        <f t="shared" si="49"/>
        <v>0</v>
      </c>
      <c r="J195" s="132" t="s">
        <v>103</v>
      </c>
    </row>
    <row r="196" spans="1:10" s="34" customFormat="1" ht="99.75" customHeight="1" thickBot="1">
      <c r="A196" s="135"/>
      <c r="B196" s="71" t="s">
        <v>154</v>
      </c>
      <c r="C196" s="129"/>
      <c r="D196" s="129"/>
      <c r="E196" s="129"/>
      <c r="F196" s="129"/>
      <c r="G196" s="129"/>
      <c r="H196" s="129"/>
      <c r="I196" s="129"/>
      <c r="J196" s="133"/>
    </row>
    <row r="197" spans="1:10" s="34" customFormat="1" ht="15.75" thickBot="1">
      <c r="A197" s="65">
        <v>149</v>
      </c>
      <c r="B197" s="20" t="s">
        <v>5</v>
      </c>
      <c r="C197" s="97">
        <f>D197+E197+F197+G197+H197+I197</f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f>H198</f>
        <v>0</v>
      </c>
      <c r="I197" s="36">
        <v>0</v>
      </c>
      <c r="J197" s="33"/>
    </row>
    <row r="198" spans="1:10" s="34" customFormat="1" ht="31.5" thickBot="1">
      <c r="A198" s="65">
        <v>150</v>
      </c>
      <c r="B198" s="71" t="s">
        <v>25</v>
      </c>
      <c r="C198" s="97">
        <f>D198+E198+F198+G198+H198+I198</f>
        <v>0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3"/>
    </row>
    <row r="199" spans="1:11" s="34" customFormat="1" ht="21" customHeight="1" thickBot="1">
      <c r="A199" s="65">
        <v>151</v>
      </c>
      <c r="B199" s="20" t="s">
        <v>6</v>
      </c>
      <c r="C199" s="97">
        <f>D199+E199+F199+G199+H199+I199</f>
        <v>1500</v>
      </c>
      <c r="D199" s="36">
        <f>K199</f>
        <v>1500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3"/>
      <c r="K199" s="34">
        <v>1500</v>
      </c>
    </row>
    <row r="200" spans="1:11" s="34" customFormat="1" ht="31.5" thickBot="1">
      <c r="A200" s="65">
        <v>152</v>
      </c>
      <c r="B200" s="71" t="s">
        <v>25</v>
      </c>
      <c r="C200" s="97">
        <f>D200+E200+F200+G200+H200+I200</f>
        <v>1500</v>
      </c>
      <c r="D200" s="36">
        <f>K200</f>
        <v>1500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3"/>
      <c r="K200" s="34">
        <v>1500</v>
      </c>
    </row>
    <row r="201" spans="1:10" s="34" customFormat="1" ht="15.75" customHeight="1" thickBot="1">
      <c r="A201" s="134">
        <v>148</v>
      </c>
      <c r="B201" s="66" t="s">
        <v>65</v>
      </c>
      <c r="C201" s="128">
        <f aca="true" t="shared" si="50" ref="C201:I201">C203+C205</f>
        <v>577.8</v>
      </c>
      <c r="D201" s="128">
        <f t="shared" si="50"/>
        <v>185.1</v>
      </c>
      <c r="E201" s="128">
        <f t="shared" si="50"/>
        <v>192.5</v>
      </c>
      <c r="F201" s="128">
        <f t="shared" si="50"/>
        <v>200.2</v>
      </c>
      <c r="G201" s="128">
        <f t="shared" si="50"/>
        <v>0</v>
      </c>
      <c r="H201" s="128">
        <f t="shared" si="50"/>
        <v>0</v>
      </c>
      <c r="I201" s="128">
        <f t="shared" si="50"/>
        <v>0</v>
      </c>
      <c r="J201" s="132" t="s">
        <v>103</v>
      </c>
    </row>
    <row r="202" spans="1:10" s="34" customFormat="1" ht="79.5" customHeight="1" thickBot="1">
      <c r="A202" s="135"/>
      <c r="B202" s="71" t="s">
        <v>66</v>
      </c>
      <c r="C202" s="129"/>
      <c r="D202" s="129"/>
      <c r="E202" s="129"/>
      <c r="F202" s="129"/>
      <c r="G202" s="129"/>
      <c r="H202" s="129"/>
      <c r="I202" s="129"/>
      <c r="J202" s="133"/>
    </row>
    <row r="203" spans="1:10" s="34" customFormat="1" ht="15.75" thickBot="1">
      <c r="A203" s="67">
        <v>149</v>
      </c>
      <c r="B203" s="20" t="s">
        <v>5</v>
      </c>
      <c r="C203" s="97">
        <f>D203+E203+F203+G203+H203+I203</f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f>H204</f>
        <v>0</v>
      </c>
      <c r="I203" s="36">
        <v>0</v>
      </c>
      <c r="J203" s="33"/>
    </row>
    <row r="204" spans="1:10" s="34" customFormat="1" ht="31.5" thickBot="1">
      <c r="A204" s="67">
        <v>150</v>
      </c>
      <c r="B204" s="71" t="s">
        <v>25</v>
      </c>
      <c r="C204" s="97">
        <f>D204+E204+F204+G204+H204+I204</f>
        <v>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3"/>
    </row>
    <row r="205" spans="1:10" s="34" customFormat="1" ht="21" customHeight="1" thickBot="1">
      <c r="A205" s="67">
        <v>151</v>
      </c>
      <c r="B205" s="20" t="s">
        <v>6</v>
      </c>
      <c r="C205" s="97">
        <f>D205+E205+F205+G205+H205+I205</f>
        <v>577.8</v>
      </c>
      <c r="D205" s="36">
        <v>185.1</v>
      </c>
      <c r="E205" s="36">
        <v>192.5</v>
      </c>
      <c r="F205" s="36">
        <v>200.2</v>
      </c>
      <c r="G205" s="36">
        <v>0</v>
      </c>
      <c r="H205" s="36">
        <v>0</v>
      </c>
      <c r="I205" s="36">
        <v>0</v>
      </c>
      <c r="J205" s="33"/>
    </row>
    <row r="206" spans="1:10" s="34" customFormat="1" ht="31.5" thickBot="1">
      <c r="A206" s="67">
        <v>152</v>
      </c>
      <c r="B206" s="71" t="s">
        <v>25</v>
      </c>
      <c r="C206" s="97">
        <f>D206+E206+F206+G206+H206+I206</f>
        <v>577.8</v>
      </c>
      <c r="D206" s="36">
        <v>185.1</v>
      </c>
      <c r="E206" s="36">
        <v>192.5</v>
      </c>
      <c r="F206" s="36">
        <v>200.2</v>
      </c>
      <c r="G206" s="36">
        <v>0</v>
      </c>
      <c r="H206" s="36">
        <v>0</v>
      </c>
      <c r="I206" s="36">
        <v>0</v>
      </c>
      <c r="J206" s="33"/>
    </row>
    <row r="207" spans="1:10" ht="31.5" customHeight="1" thickBot="1">
      <c r="A207" s="51">
        <v>153</v>
      </c>
      <c r="B207" s="154" t="s">
        <v>73</v>
      </c>
      <c r="C207" s="155"/>
      <c r="D207" s="155"/>
      <c r="E207" s="155"/>
      <c r="F207" s="155"/>
      <c r="G207" s="155"/>
      <c r="H207" s="155"/>
      <c r="I207" s="155"/>
      <c r="J207" s="156"/>
    </row>
    <row r="208" spans="1:10" s="34" customFormat="1" ht="15.75" thickBot="1">
      <c r="A208" s="51">
        <v>154</v>
      </c>
      <c r="B208" s="8" t="s">
        <v>9</v>
      </c>
      <c r="C208" s="22">
        <f>C209+C211</f>
        <v>141083.75755866116</v>
      </c>
      <c r="D208" s="22">
        <f aca="true" t="shared" si="51" ref="D208:I208">D209+D211</f>
        <v>24710.9</v>
      </c>
      <c r="E208" s="22">
        <f t="shared" si="51"/>
        <v>23367.252</v>
      </c>
      <c r="F208" s="22">
        <f>F209+F211+F239</f>
        <v>22016.246079999997</v>
      </c>
      <c r="G208" s="22">
        <f t="shared" si="51"/>
        <v>22753.023923200002</v>
      </c>
      <c r="H208" s="22">
        <f t="shared" si="51"/>
        <v>23651.144880128002</v>
      </c>
      <c r="I208" s="22">
        <f t="shared" si="51"/>
        <v>24585.190675333124</v>
      </c>
      <c r="J208" s="28"/>
    </row>
    <row r="209" spans="1:10" s="34" customFormat="1" ht="15.75" thickBot="1">
      <c r="A209" s="51">
        <v>155</v>
      </c>
      <c r="B209" s="8" t="s">
        <v>5</v>
      </c>
      <c r="C209" s="21">
        <f>C217+C235+C230</f>
        <v>0</v>
      </c>
      <c r="D209" s="21">
        <f aca="true" t="shared" si="52" ref="C209:I210">D217+D235+D230</f>
        <v>0</v>
      </c>
      <c r="E209" s="21">
        <f t="shared" si="52"/>
        <v>0</v>
      </c>
      <c r="F209" s="21">
        <f t="shared" si="52"/>
        <v>0</v>
      </c>
      <c r="G209" s="21">
        <f>G217+G235+G230+G243</f>
        <v>0</v>
      </c>
      <c r="H209" s="21">
        <f t="shared" si="52"/>
        <v>0</v>
      </c>
      <c r="I209" s="21">
        <f t="shared" si="52"/>
        <v>0</v>
      </c>
      <c r="J209" s="28"/>
    </row>
    <row r="210" spans="1:10" s="34" customFormat="1" ht="31.5" thickBot="1">
      <c r="A210" s="51">
        <v>156</v>
      </c>
      <c r="B210" s="69" t="s">
        <v>25</v>
      </c>
      <c r="C210" s="21">
        <f t="shared" si="52"/>
        <v>0</v>
      </c>
      <c r="D210" s="21">
        <f t="shared" si="52"/>
        <v>0</v>
      </c>
      <c r="E210" s="21">
        <f t="shared" si="52"/>
        <v>0</v>
      </c>
      <c r="F210" s="21">
        <f t="shared" si="52"/>
        <v>0</v>
      </c>
      <c r="G210" s="21">
        <f>G218+G236+G231+G244</f>
        <v>0</v>
      </c>
      <c r="H210" s="21">
        <f t="shared" si="52"/>
        <v>0</v>
      </c>
      <c r="I210" s="21">
        <f t="shared" si="52"/>
        <v>0</v>
      </c>
      <c r="J210" s="28"/>
    </row>
    <row r="211" spans="1:10" s="34" customFormat="1" ht="15.75" thickBot="1">
      <c r="A211" s="51">
        <v>157</v>
      </c>
      <c r="B211" s="8" t="s">
        <v>6</v>
      </c>
      <c r="C211" s="21">
        <f>C219+C223+C226+C232+C237+C249+C260</f>
        <v>141083.75755866116</v>
      </c>
      <c r="D211" s="35">
        <f aca="true" t="shared" si="53" ref="D211:I212">D219+D223+D226+D232+D237+D249+D255+D260</f>
        <v>24710.9</v>
      </c>
      <c r="E211" s="35">
        <f t="shared" si="53"/>
        <v>23367.252</v>
      </c>
      <c r="F211" s="35">
        <f t="shared" si="53"/>
        <v>22016.246079999997</v>
      </c>
      <c r="G211" s="35">
        <f t="shared" si="53"/>
        <v>22753.023923200002</v>
      </c>
      <c r="H211" s="35">
        <f t="shared" si="53"/>
        <v>23651.144880128002</v>
      </c>
      <c r="I211" s="35">
        <f t="shared" si="53"/>
        <v>24585.190675333124</v>
      </c>
      <c r="J211" s="28"/>
    </row>
    <row r="212" spans="1:10" s="34" customFormat="1" ht="31.5" thickBot="1">
      <c r="A212" s="51">
        <v>158</v>
      </c>
      <c r="B212" s="69" t="s">
        <v>25</v>
      </c>
      <c r="C212" s="21">
        <f>C220+C224+C227+C233+C238+C246+C250+C261</f>
        <v>141083.75755866116</v>
      </c>
      <c r="D212" s="35">
        <f t="shared" si="53"/>
        <v>24710.9</v>
      </c>
      <c r="E212" s="35">
        <f t="shared" si="53"/>
        <v>23367.252</v>
      </c>
      <c r="F212" s="35">
        <f t="shared" si="53"/>
        <v>22016.246079999997</v>
      </c>
      <c r="G212" s="35">
        <f t="shared" si="53"/>
        <v>22753.023923200002</v>
      </c>
      <c r="H212" s="35">
        <f t="shared" si="53"/>
        <v>23651.144880128002</v>
      </c>
      <c r="I212" s="35">
        <f t="shared" si="53"/>
        <v>24585.190675333124</v>
      </c>
      <c r="J212" s="28"/>
    </row>
    <row r="213" spans="1:10" s="34" customFormat="1" ht="16.5" customHeight="1" hidden="1" thickBot="1">
      <c r="A213" s="51"/>
      <c r="B213" s="8" t="s">
        <v>7</v>
      </c>
      <c r="C213" s="21"/>
      <c r="D213" s="21"/>
      <c r="E213" s="21"/>
      <c r="F213" s="21"/>
      <c r="G213" s="21"/>
      <c r="H213" s="21"/>
      <c r="I213" s="21"/>
      <c r="J213" s="28"/>
    </row>
    <row r="214" spans="1:10" s="34" customFormat="1" ht="16.5" customHeight="1" hidden="1" thickBot="1">
      <c r="A214" s="51"/>
      <c r="B214" s="8" t="s">
        <v>6</v>
      </c>
      <c r="C214" s="21"/>
      <c r="D214" s="21"/>
      <c r="E214" s="21"/>
      <c r="F214" s="21"/>
      <c r="G214" s="21"/>
      <c r="H214" s="21"/>
      <c r="I214" s="21"/>
      <c r="J214" s="28"/>
    </row>
    <row r="215" spans="1:10" s="34" customFormat="1" ht="32.25" customHeight="1" hidden="1" thickBot="1">
      <c r="A215" s="51"/>
      <c r="B215" s="8" t="s">
        <v>8</v>
      </c>
      <c r="C215" s="21"/>
      <c r="D215" s="21"/>
      <c r="E215" s="21"/>
      <c r="F215" s="21"/>
      <c r="G215" s="21"/>
      <c r="H215" s="21"/>
      <c r="I215" s="21"/>
      <c r="J215" s="28"/>
    </row>
    <row r="216" spans="1:10" s="34" customFormat="1" ht="66.75" customHeight="1" thickBot="1">
      <c r="A216" s="51">
        <v>159</v>
      </c>
      <c r="B216" s="70" t="s">
        <v>146</v>
      </c>
      <c r="C216" s="22">
        <f>C217+C219</f>
        <v>129538.80336000002</v>
      </c>
      <c r="D216" s="22">
        <f aca="true" t="shared" si="54" ref="D216:I216">D217+D219</f>
        <v>24037.9</v>
      </c>
      <c r="E216" s="22">
        <f t="shared" si="54"/>
        <v>21410.3</v>
      </c>
      <c r="F216" s="22">
        <f t="shared" si="54"/>
        <v>19802.5</v>
      </c>
      <c r="G216" s="22">
        <f t="shared" si="54"/>
        <v>20594.600000000002</v>
      </c>
      <c r="H216" s="22">
        <f t="shared" si="54"/>
        <v>21418.384000000002</v>
      </c>
      <c r="I216" s="22">
        <f t="shared" si="54"/>
        <v>22275.119360000004</v>
      </c>
      <c r="J216" s="28" t="s">
        <v>104</v>
      </c>
    </row>
    <row r="217" spans="1:10" s="34" customFormat="1" ht="15.75" thickBot="1">
      <c r="A217" s="51">
        <v>160</v>
      </c>
      <c r="B217" s="8" t="s">
        <v>5</v>
      </c>
      <c r="C217" s="22">
        <f>D217+E217+F217+G217+H217+I217</f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8"/>
    </row>
    <row r="218" spans="1:10" s="34" customFormat="1" ht="31.5" thickBot="1">
      <c r="A218" s="51">
        <v>161</v>
      </c>
      <c r="B218" s="69" t="s">
        <v>25</v>
      </c>
      <c r="C218" s="22">
        <f>D218+E218+F218+G218+H218+I218</f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8"/>
    </row>
    <row r="219" spans="1:13" s="34" customFormat="1" ht="15.75" thickBot="1">
      <c r="A219" s="51">
        <v>162</v>
      </c>
      <c r="B219" s="8" t="s">
        <v>12</v>
      </c>
      <c r="C219" s="22">
        <f>D219+E219+F219+G219+H219+I219</f>
        <v>129538.80336000002</v>
      </c>
      <c r="D219" s="21">
        <f aca="true" t="shared" si="55" ref="D219:I219">D220</f>
        <v>24037.9</v>
      </c>
      <c r="E219" s="21">
        <f t="shared" si="55"/>
        <v>21410.3</v>
      </c>
      <c r="F219" s="21">
        <f t="shared" si="55"/>
        <v>19802.5</v>
      </c>
      <c r="G219" s="21">
        <f t="shared" si="55"/>
        <v>20594.600000000002</v>
      </c>
      <c r="H219" s="21">
        <f t="shared" si="55"/>
        <v>21418.384000000002</v>
      </c>
      <c r="I219" s="21">
        <f t="shared" si="55"/>
        <v>22275.119360000004</v>
      </c>
      <c r="J219" s="28"/>
      <c r="K219" s="34">
        <v>11</v>
      </c>
      <c r="M219" s="34">
        <v>-240.8</v>
      </c>
    </row>
    <row r="220" spans="1:13" s="34" customFormat="1" ht="31.5" thickBot="1">
      <c r="A220" s="51">
        <v>163</v>
      </c>
      <c r="B220" s="69" t="s">
        <v>25</v>
      </c>
      <c r="C220" s="22">
        <f>D220+E220+F220+G220+H220+I220</f>
        <v>129538.80336000002</v>
      </c>
      <c r="D220" s="21">
        <f>24267.7+K220+M220</f>
        <v>24037.9</v>
      </c>
      <c r="E220" s="21">
        <v>21410.3</v>
      </c>
      <c r="F220" s="21">
        <v>19802.5</v>
      </c>
      <c r="G220" s="21">
        <f>F220*1.04</f>
        <v>20594.600000000002</v>
      </c>
      <c r="H220" s="21">
        <f>G220*1.04</f>
        <v>21418.384000000002</v>
      </c>
      <c r="I220" s="21">
        <f>H220*1.04</f>
        <v>22275.119360000004</v>
      </c>
      <c r="J220" s="28"/>
      <c r="K220" s="34">
        <v>11</v>
      </c>
      <c r="M220" s="34">
        <v>-240.8</v>
      </c>
    </row>
    <row r="221" spans="1:10" s="34" customFormat="1" ht="15">
      <c r="A221" s="130">
        <v>164</v>
      </c>
      <c r="B221" s="12" t="s">
        <v>15</v>
      </c>
      <c r="C221" s="124">
        <f aca="true" t="shared" si="56" ref="C221:I221">C223</f>
        <v>0</v>
      </c>
      <c r="D221" s="124">
        <f t="shared" si="56"/>
        <v>0</v>
      </c>
      <c r="E221" s="124">
        <f t="shared" si="56"/>
        <v>0</v>
      </c>
      <c r="F221" s="124">
        <f t="shared" si="56"/>
        <v>0</v>
      </c>
      <c r="G221" s="124">
        <f t="shared" si="56"/>
        <v>0</v>
      </c>
      <c r="H221" s="124">
        <f t="shared" si="56"/>
        <v>0</v>
      </c>
      <c r="I221" s="124">
        <f t="shared" si="56"/>
        <v>0</v>
      </c>
      <c r="J221" s="147" t="s">
        <v>105</v>
      </c>
    </row>
    <row r="222" spans="1:10" s="34" customFormat="1" ht="47.25" thickBot="1">
      <c r="A222" s="131"/>
      <c r="B222" s="71" t="s">
        <v>147</v>
      </c>
      <c r="C222" s="125"/>
      <c r="D222" s="125"/>
      <c r="E222" s="125"/>
      <c r="F222" s="125"/>
      <c r="G222" s="125"/>
      <c r="H222" s="125"/>
      <c r="I222" s="125"/>
      <c r="J222" s="148"/>
    </row>
    <row r="223" spans="1:10" s="34" customFormat="1" ht="15.75" thickBot="1">
      <c r="A223" s="51">
        <v>165</v>
      </c>
      <c r="B223" s="8" t="s">
        <v>6</v>
      </c>
      <c r="C223" s="22">
        <f>D223+E223+F223+G223+H223+I223</f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8"/>
    </row>
    <row r="224" spans="1:10" ht="31.5" thickBot="1">
      <c r="A224" s="51">
        <v>166</v>
      </c>
      <c r="B224" s="69" t="s">
        <v>25</v>
      </c>
      <c r="C224" s="22">
        <f>D224+E224+F224+G224+H224+I224</f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8"/>
    </row>
    <row r="225" spans="1:10" ht="31.5" thickBot="1">
      <c r="A225" s="51">
        <v>167</v>
      </c>
      <c r="B225" s="92" t="s">
        <v>27</v>
      </c>
      <c r="C225" s="22">
        <f>C226</f>
        <v>0</v>
      </c>
      <c r="D225" s="22">
        <f aca="true" t="shared" si="57" ref="D225:I225">D226</f>
        <v>0</v>
      </c>
      <c r="E225" s="22">
        <f t="shared" si="57"/>
        <v>0</v>
      </c>
      <c r="F225" s="22">
        <f t="shared" si="57"/>
        <v>0</v>
      </c>
      <c r="G225" s="22">
        <f t="shared" si="57"/>
        <v>0</v>
      </c>
      <c r="H225" s="22">
        <f t="shared" si="57"/>
        <v>0</v>
      </c>
      <c r="I225" s="22">
        <f t="shared" si="57"/>
        <v>0</v>
      </c>
      <c r="J225" s="28"/>
    </row>
    <row r="226" spans="1:10" ht="15.75" thickBot="1">
      <c r="A226" s="51">
        <v>168</v>
      </c>
      <c r="B226" s="8" t="s">
        <v>6</v>
      </c>
      <c r="C226" s="22">
        <f>D226+E226+F226+G226+H226+I226</f>
        <v>0</v>
      </c>
      <c r="D226" s="21"/>
      <c r="E226" s="21"/>
      <c r="F226" s="21"/>
      <c r="G226" s="21"/>
      <c r="H226" s="21"/>
      <c r="I226" s="21"/>
      <c r="J226" s="28"/>
    </row>
    <row r="227" spans="1:10" ht="31.5" thickBot="1">
      <c r="A227" s="51">
        <v>169</v>
      </c>
      <c r="B227" s="69" t="s">
        <v>25</v>
      </c>
      <c r="C227" s="22">
        <f>D227+E227+F227+G227+H227+I227</f>
        <v>0</v>
      </c>
      <c r="D227" s="21"/>
      <c r="E227" s="21"/>
      <c r="F227" s="21"/>
      <c r="G227" s="21"/>
      <c r="H227" s="21"/>
      <c r="I227" s="21"/>
      <c r="J227" s="28"/>
    </row>
    <row r="228" spans="1:10" ht="15">
      <c r="A228" s="130">
        <v>170</v>
      </c>
      <c r="B228" s="12" t="s">
        <v>16</v>
      </c>
      <c r="C228" s="124">
        <f>C230+C232</f>
        <v>900</v>
      </c>
      <c r="D228" s="124">
        <f aca="true" t="shared" si="58" ref="D228:I228">D230+D232</f>
        <v>0</v>
      </c>
      <c r="E228" s="124">
        <f t="shared" si="58"/>
        <v>0</v>
      </c>
      <c r="F228" s="124">
        <f t="shared" si="58"/>
        <v>0</v>
      </c>
      <c r="G228" s="124">
        <f t="shared" si="58"/>
        <v>300</v>
      </c>
      <c r="H228" s="124">
        <f t="shared" si="58"/>
        <v>300</v>
      </c>
      <c r="I228" s="124">
        <f t="shared" si="58"/>
        <v>300</v>
      </c>
      <c r="J228" s="147" t="s">
        <v>106</v>
      </c>
    </row>
    <row r="229" spans="1:10" ht="63" thickBot="1">
      <c r="A229" s="131"/>
      <c r="B229" s="69" t="s">
        <v>148</v>
      </c>
      <c r="C229" s="125"/>
      <c r="D229" s="125"/>
      <c r="E229" s="125"/>
      <c r="F229" s="125"/>
      <c r="G229" s="125"/>
      <c r="H229" s="125"/>
      <c r="I229" s="125"/>
      <c r="J229" s="148"/>
    </row>
    <row r="230" spans="1:10" ht="15.75" thickBot="1">
      <c r="A230" s="51">
        <v>171</v>
      </c>
      <c r="B230" s="8" t="s">
        <v>5</v>
      </c>
      <c r="C230" s="22">
        <f>D230+E230+F230+G230+H230+I230</f>
        <v>0</v>
      </c>
      <c r="D230" s="35">
        <v>0</v>
      </c>
      <c r="E230" s="21">
        <v>0</v>
      </c>
      <c r="F230" s="21">
        <f>F231</f>
        <v>0</v>
      </c>
      <c r="G230" s="21">
        <v>0</v>
      </c>
      <c r="H230" s="21">
        <v>0</v>
      </c>
      <c r="I230" s="21">
        <v>0</v>
      </c>
      <c r="J230" s="28"/>
    </row>
    <row r="231" spans="1:10" ht="31.5" thickBot="1">
      <c r="A231" s="130">
        <v>172</v>
      </c>
      <c r="B231" s="69" t="s">
        <v>25</v>
      </c>
      <c r="C231" s="22">
        <f>D231+E231+F231+G231+H231+I231</f>
        <v>0</v>
      </c>
      <c r="D231" s="35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8"/>
    </row>
    <row r="232" spans="1:10" ht="15.75" thickBot="1">
      <c r="A232" s="131"/>
      <c r="B232" s="8" t="s">
        <v>6</v>
      </c>
      <c r="C232" s="22">
        <f>D232+E232+F232+G232+H232+I232</f>
        <v>900</v>
      </c>
      <c r="D232" s="35">
        <v>0</v>
      </c>
      <c r="E232" s="35">
        <f>E233</f>
        <v>0</v>
      </c>
      <c r="F232" s="35">
        <f>F233</f>
        <v>0</v>
      </c>
      <c r="G232" s="35">
        <f>G233</f>
        <v>300</v>
      </c>
      <c r="H232" s="35">
        <f>H233</f>
        <v>300</v>
      </c>
      <c r="I232" s="35">
        <f>I233</f>
        <v>300</v>
      </c>
      <c r="J232" s="28"/>
    </row>
    <row r="233" spans="1:10" ht="31.5" thickBot="1">
      <c r="A233" s="51">
        <v>173</v>
      </c>
      <c r="B233" s="69" t="s">
        <v>25</v>
      </c>
      <c r="C233" s="22">
        <f>D233+E233+F233+G233+H233+I233</f>
        <v>900</v>
      </c>
      <c r="D233" s="35">
        <v>0</v>
      </c>
      <c r="E233" s="35">
        <v>0</v>
      </c>
      <c r="F233" s="35">
        <v>0</v>
      </c>
      <c r="G233" s="35">
        <v>300</v>
      </c>
      <c r="H233" s="35">
        <v>300</v>
      </c>
      <c r="I233" s="35">
        <v>300</v>
      </c>
      <c r="J233" s="29"/>
    </row>
    <row r="234" spans="1:10" ht="63" customHeight="1" thickBot="1">
      <c r="A234" s="51">
        <v>174</v>
      </c>
      <c r="B234" s="70" t="s">
        <v>149</v>
      </c>
      <c r="C234" s="22">
        <f>C235+C237</f>
        <v>837.2</v>
      </c>
      <c r="D234" s="22">
        <f aca="true" t="shared" si="59" ref="D234:I234">D235+D237</f>
        <v>0</v>
      </c>
      <c r="E234" s="22">
        <f t="shared" si="59"/>
        <v>410.4</v>
      </c>
      <c r="F234" s="22">
        <f t="shared" si="59"/>
        <v>426.8</v>
      </c>
      <c r="G234" s="22">
        <f t="shared" si="59"/>
        <v>0</v>
      </c>
      <c r="H234" s="22">
        <f t="shared" si="59"/>
        <v>0</v>
      </c>
      <c r="I234" s="22">
        <f t="shared" si="59"/>
        <v>0</v>
      </c>
      <c r="J234" s="28" t="s">
        <v>107</v>
      </c>
    </row>
    <row r="235" spans="1:10" ht="15.75" thickBot="1">
      <c r="A235" s="51">
        <v>175</v>
      </c>
      <c r="B235" s="8" t="s">
        <v>5</v>
      </c>
      <c r="C235" s="22">
        <f>D235+E235+F235+G235+H235+I235</f>
        <v>0</v>
      </c>
      <c r="D235" s="21">
        <f aca="true" t="shared" si="60" ref="D235:I235">D236</f>
        <v>0</v>
      </c>
      <c r="E235" s="21">
        <f t="shared" si="60"/>
        <v>0</v>
      </c>
      <c r="F235" s="21">
        <f t="shared" si="60"/>
        <v>0</v>
      </c>
      <c r="G235" s="21">
        <f t="shared" si="60"/>
        <v>0</v>
      </c>
      <c r="H235" s="21">
        <f t="shared" si="60"/>
        <v>0</v>
      </c>
      <c r="I235" s="21">
        <f t="shared" si="60"/>
        <v>0</v>
      </c>
      <c r="J235" s="28"/>
    </row>
    <row r="236" spans="1:10" ht="31.5" thickBot="1">
      <c r="A236" s="51">
        <v>176</v>
      </c>
      <c r="B236" s="69" t="s">
        <v>25</v>
      </c>
      <c r="C236" s="22">
        <f>D236+E236+F236+G236+H236+I236</f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8"/>
    </row>
    <row r="237" spans="1:11" ht="15.75" thickBot="1">
      <c r="A237" s="51">
        <v>177</v>
      </c>
      <c r="B237" s="8" t="s">
        <v>6</v>
      </c>
      <c r="C237" s="22">
        <f>D237+E237+F237+G237+H237+I237</f>
        <v>837.2</v>
      </c>
      <c r="D237" s="21">
        <f aca="true" t="shared" si="61" ref="D237:I237">D238</f>
        <v>0</v>
      </c>
      <c r="E237" s="21">
        <f t="shared" si="61"/>
        <v>410.4</v>
      </c>
      <c r="F237" s="21">
        <f t="shared" si="61"/>
        <v>426.8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8"/>
      <c r="K237">
        <v>-394.6</v>
      </c>
    </row>
    <row r="238" spans="1:11" ht="31.5" thickBot="1">
      <c r="A238" s="51">
        <v>178</v>
      </c>
      <c r="B238" s="69" t="s">
        <v>25</v>
      </c>
      <c r="C238" s="22">
        <f>D238+E238+F238+G238+H238+I238</f>
        <v>837.2</v>
      </c>
      <c r="D238" s="21">
        <f>394.6+K238</f>
        <v>0</v>
      </c>
      <c r="E238" s="21">
        <v>410.4</v>
      </c>
      <c r="F238" s="21">
        <v>426.8</v>
      </c>
      <c r="G238" s="21">
        <v>0</v>
      </c>
      <c r="H238" s="21">
        <v>0</v>
      </c>
      <c r="I238" s="21">
        <v>0</v>
      </c>
      <c r="J238" s="28"/>
      <c r="K238" s="102">
        <v>-394.6</v>
      </c>
    </row>
    <row r="239" spans="1:10" s="34" customFormat="1" ht="15.75" customHeight="1">
      <c r="A239" s="134">
        <v>179</v>
      </c>
      <c r="B239" s="26" t="s">
        <v>47</v>
      </c>
      <c r="C239" s="157">
        <f>C243+C245+C241</f>
        <v>0</v>
      </c>
      <c r="D239" s="157">
        <f aca="true" t="shared" si="62" ref="D239:I239">D243+D245+D241</f>
        <v>0</v>
      </c>
      <c r="E239" s="157">
        <f t="shared" si="62"/>
        <v>0</v>
      </c>
      <c r="F239" s="157">
        <f t="shared" si="62"/>
        <v>0</v>
      </c>
      <c r="G239" s="157">
        <f>G243+G245+G241</f>
        <v>0</v>
      </c>
      <c r="H239" s="157">
        <f t="shared" si="62"/>
        <v>0</v>
      </c>
      <c r="I239" s="157">
        <f t="shared" si="62"/>
        <v>0</v>
      </c>
      <c r="J239" s="132" t="s">
        <v>108</v>
      </c>
    </row>
    <row r="240" spans="1:10" s="34" customFormat="1" ht="52.5" customHeight="1" thickBot="1">
      <c r="A240" s="135"/>
      <c r="B240" s="71" t="s">
        <v>48</v>
      </c>
      <c r="C240" s="158"/>
      <c r="D240" s="158"/>
      <c r="E240" s="158"/>
      <c r="F240" s="158"/>
      <c r="G240" s="158"/>
      <c r="H240" s="158"/>
      <c r="I240" s="158"/>
      <c r="J240" s="133"/>
    </row>
    <row r="241" spans="1:10" s="34" customFormat="1" ht="15.75" thickBot="1">
      <c r="A241" s="52">
        <v>180</v>
      </c>
      <c r="B241" s="20" t="s">
        <v>43</v>
      </c>
      <c r="C241" s="24">
        <f aca="true" t="shared" si="63" ref="C241:C246">D241+E241+F241+G241+H241+I241</f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33"/>
    </row>
    <row r="242" spans="1:10" s="34" customFormat="1" ht="31.5" thickBot="1">
      <c r="A242" s="52">
        <v>181</v>
      </c>
      <c r="B242" s="71" t="s">
        <v>25</v>
      </c>
      <c r="C242" s="24">
        <f t="shared" si="63"/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33"/>
    </row>
    <row r="243" spans="1:10" s="34" customFormat="1" ht="15.75" thickBot="1">
      <c r="A243" s="52">
        <v>182</v>
      </c>
      <c r="B243" s="20" t="s">
        <v>5</v>
      </c>
      <c r="C243" s="24">
        <f t="shared" si="63"/>
        <v>0</v>
      </c>
      <c r="D243" s="23">
        <v>0</v>
      </c>
      <c r="E243" s="23">
        <v>0</v>
      </c>
      <c r="F243" s="23">
        <v>0</v>
      </c>
      <c r="G243" s="23">
        <f>G244</f>
        <v>0</v>
      </c>
      <c r="H243" s="23">
        <v>0</v>
      </c>
      <c r="I243" s="23">
        <v>0</v>
      </c>
      <c r="J243" s="33"/>
    </row>
    <row r="244" spans="1:10" s="34" customFormat="1" ht="30" customHeight="1" thickBot="1">
      <c r="A244" s="52">
        <v>183</v>
      </c>
      <c r="B244" s="71" t="s">
        <v>25</v>
      </c>
      <c r="C244" s="24">
        <f t="shared" si="63"/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33"/>
    </row>
    <row r="245" spans="1:10" s="34" customFormat="1" ht="21" customHeight="1" thickBot="1">
      <c r="A245" s="52">
        <v>184</v>
      </c>
      <c r="B245" s="20" t="s">
        <v>6</v>
      </c>
      <c r="C245" s="24">
        <f t="shared" si="63"/>
        <v>0</v>
      </c>
      <c r="D245" s="23">
        <v>0</v>
      </c>
      <c r="E245" s="23">
        <v>0</v>
      </c>
      <c r="F245" s="23">
        <v>0</v>
      </c>
      <c r="G245" s="23">
        <f>G246</f>
        <v>0</v>
      </c>
      <c r="H245" s="23">
        <v>0</v>
      </c>
      <c r="I245" s="23">
        <f>H245</f>
        <v>0</v>
      </c>
      <c r="J245" s="33"/>
    </row>
    <row r="246" spans="1:10" s="34" customFormat="1" ht="32.25" customHeight="1" thickBot="1">
      <c r="A246" s="39">
        <v>185</v>
      </c>
      <c r="B246" s="77" t="s">
        <v>25</v>
      </c>
      <c r="C246" s="24">
        <f t="shared" si="63"/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f>H246</f>
        <v>0</v>
      </c>
      <c r="J246" s="41"/>
    </row>
    <row r="247" spans="1:10" s="34" customFormat="1" ht="15.75" customHeight="1">
      <c r="A247" s="134">
        <v>186</v>
      </c>
      <c r="B247" s="26" t="s">
        <v>58</v>
      </c>
      <c r="C247" s="128">
        <f>SUM(D247:I248)</f>
        <v>1832.69112026112</v>
      </c>
      <c r="D247" s="128">
        <f aca="true" t="shared" si="64" ref="D247:I247">D249</f>
        <v>276.3</v>
      </c>
      <c r="E247" s="128">
        <f t="shared" si="64"/>
        <v>287.35200000000003</v>
      </c>
      <c r="F247" s="128">
        <f t="shared" si="64"/>
        <v>298.84608000000003</v>
      </c>
      <c r="G247" s="128">
        <f t="shared" si="64"/>
        <v>310.7999232</v>
      </c>
      <c r="H247" s="128">
        <f t="shared" si="64"/>
        <v>323.231920128</v>
      </c>
      <c r="I247" s="128">
        <f t="shared" si="64"/>
        <v>336.16119693312004</v>
      </c>
      <c r="J247" s="132" t="s">
        <v>109</v>
      </c>
    </row>
    <row r="248" spans="1:10" s="34" customFormat="1" ht="84" customHeight="1" thickBot="1">
      <c r="A248" s="135"/>
      <c r="B248" s="71" t="s">
        <v>150</v>
      </c>
      <c r="C248" s="129"/>
      <c r="D248" s="129"/>
      <c r="E248" s="129"/>
      <c r="F248" s="129"/>
      <c r="G248" s="129"/>
      <c r="H248" s="129"/>
      <c r="I248" s="129"/>
      <c r="J248" s="133"/>
    </row>
    <row r="249" spans="1:10" s="34" customFormat="1" ht="15.75" thickBot="1">
      <c r="A249" s="58">
        <v>187</v>
      </c>
      <c r="B249" s="20" t="s">
        <v>6</v>
      </c>
      <c r="C249" s="97">
        <f>D249+E249+F249+G249+H249+I249</f>
        <v>1832.69112026112</v>
      </c>
      <c r="D249" s="36">
        <f aca="true" t="shared" si="65" ref="D249:I249">D250</f>
        <v>276.3</v>
      </c>
      <c r="E249" s="36">
        <f t="shared" si="65"/>
        <v>287.35200000000003</v>
      </c>
      <c r="F249" s="36">
        <f t="shared" si="65"/>
        <v>298.84608000000003</v>
      </c>
      <c r="G249" s="36">
        <f t="shared" si="65"/>
        <v>310.7999232</v>
      </c>
      <c r="H249" s="36">
        <f t="shared" si="65"/>
        <v>323.231920128</v>
      </c>
      <c r="I249" s="36">
        <f t="shared" si="65"/>
        <v>336.16119693312004</v>
      </c>
      <c r="J249" s="33"/>
    </row>
    <row r="250" spans="1:10" s="34" customFormat="1" ht="31.5" thickBot="1">
      <c r="A250" s="58">
        <v>188</v>
      </c>
      <c r="B250" s="71" t="s">
        <v>25</v>
      </c>
      <c r="C250" s="97">
        <f>D250+E250+F250+G250+H250+I250</f>
        <v>1832.69112026112</v>
      </c>
      <c r="D250" s="36">
        <v>276.3</v>
      </c>
      <c r="E250" s="36">
        <f>D250*1.04</f>
        <v>287.35200000000003</v>
      </c>
      <c r="F250" s="36">
        <f>E250*1.04</f>
        <v>298.84608000000003</v>
      </c>
      <c r="G250" s="36">
        <f>F250*1.04</f>
        <v>310.7999232</v>
      </c>
      <c r="H250" s="36">
        <f>G250*1.04</f>
        <v>323.231920128</v>
      </c>
      <c r="I250" s="36">
        <f>H250*1.04</f>
        <v>336.16119693312004</v>
      </c>
      <c r="J250" s="33"/>
    </row>
    <row r="251" spans="1:10" ht="15" hidden="1">
      <c r="A251" s="130">
        <v>170</v>
      </c>
      <c r="B251" s="12" t="s">
        <v>78</v>
      </c>
      <c r="C251" s="124">
        <f>C253+C255</f>
        <v>0</v>
      </c>
      <c r="D251" s="124">
        <f aca="true" t="shared" si="66" ref="D251:I251">D253+D255</f>
        <v>0</v>
      </c>
      <c r="E251" s="124">
        <f t="shared" si="66"/>
        <v>0</v>
      </c>
      <c r="F251" s="124">
        <f t="shared" si="66"/>
        <v>0</v>
      </c>
      <c r="G251" s="124">
        <f t="shared" si="66"/>
        <v>0</v>
      </c>
      <c r="H251" s="124">
        <f t="shared" si="66"/>
        <v>0</v>
      </c>
      <c r="I251" s="124">
        <f t="shared" si="66"/>
        <v>0</v>
      </c>
      <c r="J251" s="147"/>
    </row>
    <row r="252" spans="1:10" ht="47.25" hidden="1" thickBot="1">
      <c r="A252" s="131"/>
      <c r="B252" s="69" t="s">
        <v>79</v>
      </c>
      <c r="C252" s="125"/>
      <c r="D252" s="125"/>
      <c r="E252" s="125"/>
      <c r="F252" s="125"/>
      <c r="G252" s="125"/>
      <c r="H252" s="125"/>
      <c r="I252" s="125"/>
      <c r="J252" s="148"/>
    </row>
    <row r="253" spans="1:10" ht="15.75" hidden="1" thickBot="1">
      <c r="A253" s="84">
        <v>171</v>
      </c>
      <c r="B253" s="8" t="s">
        <v>5</v>
      </c>
      <c r="C253" s="22">
        <f>D253+E253+F253+G253+H253+I253</f>
        <v>0</v>
      </c>
      <c r="D253" s="35">
        <v>0</v>
      </c>
      <c r="E253" s="21">
        <v>0</v>
      </c>
      <c r="F253" s="21">
        <f>F254</f>
        <v>0</v>
      </c>
      <c r="G253" s="21">
        <v>0</v>
      </c>
      <c r="H253" s="21">
        <v>0</v>
      </c>
      <c r="I253" s="21">
        <v>0</v>
      </c>
      <c r="J253" s="28"/>
    </row>
    <row r="254" spans="1:10" ht="31.5" hidden="1" thickBot="1">
      <c r="A254" s="130">
        <v>172</v>
      </c>
      <c r="B254" s="69" t="s">
        <v>25</v>
      </c>
      <c r="C254" s="22">
        <f>D254+E254+F254+G254+H254+I254</f>
        <v>0</v>
      </c>
      <c r="D254" s="35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8"/>
    </row>
    <row r="255" spans="1:10" ht="15.75" hidden="1" thickBot="1">
      <c r="A255" s="131"/>
      <c r="B255" s="8" t="s">
        <v>6</v>
      </c>
      <c r="C255" s="22">
        <f>D255+E255+F255+G255+H255+I255</f>
        <v>0</v>
      </c>
      <c r="D255" s="35">
        <f aca="true" t="shared" si="67" ref="D255:I255">D256</f>
        <v>0</v>
      </c>
      <c r="E255" s="35">
        <f t="shared" si="67"/>
        <v>0</v>
      </c>
      <c r="F255" s="35">
        <f t="shared" si="67"/>
        <v>0</v>
      </c>
      <c r="G255" s="35">
        <f t="shared" si="67"/>
        <v>0</v>
      </c>
      <c r="H255" s="35">
        <f t="shared" si="67"/>
        <v>0</v>
      </c>
      <c r="I255" s="35">
        <f t="shared" si="67"/>
        <v>0</v>
      </c>
      <c r="J255" s="28"/>
    </row>
    <row r="256" spans="1:10" ht="31.5" hidden="1" thickBot="1">
      <c r="A256" s="84">
        <v>173</v>
      </c>
      <c r="B256" s="69" t="s">
        <v>25</v>
      </c>
      <c r="C256" s="22">
        <f>D256+E256+F256+G256+H256+I256</f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29"/>
    </row>
    <row r="257" spans="1:10" s="34" customFormat="1" ht="66.75" customHeight="1" thickBot="1">
      <c r="A257" s="107">
        <v>159</v>
      </c>
      <c r="B257" s="115" t="s">
        <v>157</v>
      </c>
      <c r="C257" s="116">
        <f>C258+C260</f>
        <v>7975.0630783999995</v>
      </c>
      <c r="D257" s="116">
        <f aca="true" t="shared" si="68" ref="D257:I257">D258+D260</f>
        <v>396.7</v>
      </c>
      <c r="E257" s="116">
        <f t="shared" si="68"/>
        <v>1259.2</v>
      </c>
      <c r="F257" s="116">
        <f t="shared" si="68"/>
        <v>1488.1</v>
      </c>
      <c r="G257" s="116">
        <f t="shared" si="68"/>
        <v>1547.624</v>
      </c>
      <c r="H257" s="116">
        <f t="shared" si="68"/>
        <v>1609.52896</v>
      </c>
      <c r="I257" s="116">
        <f t="shared" si="68"/>
        <v>1673.9101184</v>
      </c>
      <c r="J257" s="28"/>
    </row>
    <row r="258" spans="1:10" s="34" customFormat="1" ht="15.75" thickBot="1">
      <c r="A258" s="107">
        <v>160</v>
      </c>
      <c r="B258" s="117" t="s">
        <v>5</v>
      </c>
      <c r="C258" s="116">
        <f>D258+E258+F258+G258+H258+I258</f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28"/>
    </row>
    <row r="259" spans="1:10" s="34" customFormat="1" ht="31.5" thickBot="1">
      <c r="A259" s="107">
        <v>161</v>
      </c>
      <c r="B259" s="119" t="s">
        <v>25</v>
      </c>
      <c r="C259" s="116">
        <f>D259+E259+F259+G259+H259+I259</f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28"/>
    </row>
    <row r="260" spans="1:11" s="34" customFormat="1" ht="15.75" thickBot="1">
      <c r="A260" s="107">
        <v>162</v>
      </c>
      <c r="B260" s="117" t="s">
        <v>12</v>
      </c>
      <c r="C260" s="116">
        <f>D260+E260+F260+G260+H260+I260</f>
        <v>7975.0630783999995</v>
      </c>
      <c r="D260" s="118">
        <f aca="true" t="shared" si="69" ref="D260:I260">D261</f>
        <v>396.7</v>
      </c>
      <c r="E260" s="118">
        <f t="shared" si="69"/>
        <v>1259.2</v>
      </c>
      <c r="F260" s="118">
        <f t="shared" si="69"/>
        <v>1488.1</v>
      </c>
      <c r="G260" s="118">
        <f t="shared" si="69"/>
        <v>1547.624</v>
      </c>
      <c r="H260" s="118">
        <f t="shared" si="69"/>
        <v>1609.52896</v>
      </c>
      <c r="I260" s="118">
        <f t="shared" si="69"/>
        <v>1673.9101184</v>
      </c>
      <c r="J260" s="28"/>
      <c r="K260" s="34">
        <v>11</v>
      </c>
    </row>
    <row r="261" spans="1:11" s="34" customFormat="1" ht="31.5" thickBot="1">
      <c r="A261" s="107">
        <v>163</v>
      </c>
      <c r="B261" s="119" t="s">
        <v>25</v>
      </c>
      <c r="C261" s="116">
        <f>D261+E261+F261+G261+H261+I261</f>
        <v>7975.0630783999995</v>
      </c>
      <c r="D261" s="118">
        <v>396.7</v>
      </c>
      <c r="E261" s="118">
        <v>1259.2</v>
      </c>
      <c r="F261" s="118">
        <v>1488.1</v>
      </c>
      <c r="G261" s="118">
        <f>F261*1.04</f>
        <v>1547.624</v>
      </c>
      <c r="H261" s="118">
        <f>G261*1.04</f>
        <v>1609.52896</v>
      </c>
      <c r="I261" s="118">
        <f>H261*1.04</f>
        <v>1673.9101184</v>
      </c>
      <c r="J261" s="28"/>
      <c r="K261" s="34">
        <v>11</v>
      </c>
    </row>
    <row r="262" spans="1:10" ht="47.25" customHeight="1" thickBot="1">
      <c r="A262" s="51">
        <v>189</v>
      </c>
      <c r="B262" s="159" t="s">
        <v>72</v>
      </c>
      <c r="C262" s="160"/>
      <c r="D262" s="160"/>
      <c r="E262" s="160"/>
      <c r="F262" s="160"/>
      <c r="G262" s="160"/>
      <c r="H262" s="160"/>
      <c r="I262" s="160"/>
      <c r="J262" s="161"/>
    </row>
    <row r="263" spans="1:10" ht="15.75" thickBot="1">
      <c r="A263" s="51">
        <v>190</v>
      </c>
      <c r="B263" s="8" t="s">
        <v>9</v>
      </c>
      <c r="C263" s="17">
        <f>C264+C266</f>
        <v>67790.3964087808</v>
      </c>
      <c r="D263" s="17">
        <f aca="true" t="shared" si="70" ref="D263:I263">D264+D266</f>
        <v>14085.3</v>
      </c>
      <c r="E263" s="17">
        <f>E264+E266+0.1</f>
        <v>11346.644</v>
      </c>
      <c r="F263" s="17">
        <f t="shared" si="70"/>
        <v>11800.6672</v>
      </c>
      <c r="G263" s="17">
        <f t="shared" si="70"/>
        <v>9789.173888000001</v>
      </c>
      <c r="H263" s="17">
        <f t="shared" si="70"/>
        <v>10180.740843520001</v>
      </c>
      <c r="I263" s="17">
        <f t="shared" si="70"/>
        <v>10587.970477260802</v>
      </c>
      <c r="J263" s="28"/>
    </row>
    <row r="264" spans="1:10" ht="15.75" thickBot="1">
      <c r="A264" s="51">
        <v>191</v>
      </c>
      <c r="B264" s="8" t="s">
        <v>5</v>
      </c>
      <c r="C264" s="17">
        <f>C278+C292+C317</f>
        <v>37778.3161984</v>
      </c>
      <c r="D264" s="18">
        <f aca="true" t="shared" si="71" ref="D264:I265">D278+D287+D292+D317</f>
        <v>6047</v>
      </c>
      <c r="E264" s="18">
        <f t="shared" si="71"/>
        <v>6295.564</v>
      </c>
      <c r="F264" s="18">
        <f t="shared" si="71"/>
        <v>6547.5</v>
      </c>
      <c r="G264" s="18">
        <f t="shared" si="71"/>
        <v>6050.8240000000005</v>
      </c>
      <c r="H264" s="18">
        <f t="shared" si="71"/>
        <v>6292.856960000001</v>
      </c>
      <c r="I264" s="18">
        <f t="shared" si="71"/>
        <v>6544.571238400002</v>
      </c>
      <c r="J264" s="28"/>
    </row>
    <row r="265" spans="1:10" ht="36.75" customHeight="1" thickBot="1">
      <c r="A265" s="51">
        <v>192</v>
      </c>
      <c r="B265" s="69" t="s">
        <v>25</v>
      </c>
      <c r="C265" s="17">
        <f>C279+C288+C293+C318</f>
        <v>28587.3875090944</v>
      </c>
      <c r="D265" s="18">
        <f t="shared" si="71"/>
        <v>4661.4</v>
      </c>
      <c r="E265" s="18">
        <f t="shared" si="71"/>
        <v>4854.54</v>
      </c>
      <c r="F265" s="18">
        <f t="shared" si="71"/>
        <v>5048.7696</v>
      </c>
      <c r="G265" s="18">
        <f t="shared" si="71"/>
        <v>4492.144384</v>
      </c>
      <c r="H265" s="18">
        <f t="shared" si="71"/>
        <v>4671.83015936</v>
      </c>
      <c r="I265" s="18">
        <f t="shared" si="71"/>
        <v>4858.7033657344</v>
      </c>
      <c r="J265" s="28"/>
    </row>
    <row r="266" spans="1:10" ht="15.75" thickBot="1">
      <c r="A266" s="51">
        <v>193</v>
      </c>
      <c r="B266" s="8" t="s">
        <v>6</v>
      </c>
      <c r="C266" s="17">
        <f>C280+C284+C289+C294+C314</f>
        <v>30012.0802103808</v>
      </c>
      <c r="D266" s="36">
        <f aca="true" t="shared" si="72" ref="D266:I266">D280+D284+D289+D294+D314</f>
        <v>8038.3</v>
      </c>
      <c r="E266" s="36">
        <f t="shared" si="72"/>
        <v>5050.98</v>
      </c>
      <c r="F266" s="36">
        <f t="shared" si="72"/>
        <v>5253.167200000001</v>
      </c>
      <c r="G266" s="36">
        <f t="shared" si="72"/>
        <v>3738.3498879999997</v>
      </c>
      <c r="H266" s="36">
        <f t="shared" si="72"/>
        <v>3887.8838835200004</v>
      </c>
      <c r="I266" s="36">
        <f t="shared" si="72"/>
        <v>4043.3992388608003</v>
      </c>
      <c r="J266" s="28"/>
    </row>
    <row r="267" spans="1:10" ht="37.5" customHeight="1" thickBot="1">
      <c r="A267" s="51">
        <v>194</v>
      </c>
      <c r="B267" s="69" t="s">
        <v>25</v>
      </c>
      <c r="C267" s="17">
        <f>C281+C285+C290+C295+C315</f>
        <v>24898.368916776955</v>
      </c>
      <c r="D267" s="36">
        <f aca="true" t="shared" si="73" ref="D267:I267">D281+D285+D288+D295+D315</f>
        <v>7306.2</v>
      </c>
      <c r="E267" s="36">
        <f t="shared" si="73"/>
        <v>4289.616</v>
      </c>
      <c r="F267" s="36">
        <f t="shared" si="73"/>
        <v>4461.26064</v>
      </c>
      <c r="G267" s="36">
        <f t="shared" si="73"/>
        <v>2832.2950656</v>
      </c>
      <c r="H267" s="36">
        <f t="shared" si="73"/>
        <v>2945.5868682239998</v>
      </c>
      <c r="I267" s="36">
        <f t="shared" si="73"/>
        <v>3063.41034295296</v>
      </c>
      <c r="J267" s="28"/>
    </row>
    <row r="268" spans="1:10" ht="16.5" customHeight="1" hidden="1" thickBot="1">
      <c r="A268" s="51"/>
      <c r="B268" s="8" t="s">
        <v>7</v>
      </c>
      <c r="C268" s="18"/>
      <c r="D268" s="18"/>
      <c r="E268" s="18"/>
      <c r="F268" s="18"/>
      <c r="G268" s="18"/>
      <c r="H268" s="18"/>
      <c r="I268" s="18"/>
      <c r="J268" s="28"/>
    </row>
    <row r="269" spans="1:10" ht="16.5" customHeight="1" hidden="1" thickBot="1">
      <c r="A269" s="51"/>
      <c r="B269" s="8" t="s">
        <v>6</v>
      </c>
      <c r="C269" s="18"/>
      <c r="D269" s="18"/>
      <c r="E269" s="18"/>
      <c r="F269" s="18"/>
      <c r="G269" s="18"/>
      <c r="H269" s="18"/>
      <c r="I269" s="18"/>
      <c r="J269" s="28"/>
    </row>
    <row r="270" spans="1:10" ht="32.25" customHeight="1" hidden="1" thickBot="1">
      <c r="A270" s="51"/>
      <c r="B270" s="8" t="s">
        <v>8</v>
      </c>
      <c r="C270" s="18"/>
      <c r="D270" s="18"/>
      <c r="E270" s="18"/>
      <c r="F270" s="18"/>
      <c r="G270" s="18"/>
      <c r="H270" s="18"/>
      <c r="I270" s="18"/>
      <c r="J270" s="28"/>
    </row>
    <row r="271" spans="1:10" ht="15.75" customHeight="1" hidden="1">
      <c r="A271" s="130"/>
      <c r="B271" s="12" t="s">
        <v>17</v>
      </c>
      <c r="C271" s="162"/>
      <c r="D271" s="162"/>
      <c r="E271" s="162"/>
      <c r="F271" s="162"/>
      <c r="G271" s="162"/>
      <c r="H271" s="162"/>
      <c r="I271" s="162"/>
      <c r="J271" s="147"/>
    </row>
    <row r="272" spans="1:10" ht="79.5" customHeight="1" hidden="1" thickBot="1">
      <c r="A272" s="131"/>
      <c r="B272" s="19" t="s">
        <v>18</v>
      </c>
      <c r="C272" s="163"/>
      <c r="D272" s="163"/>
      <c r="E272" s="163"/>
      <c r="F272" s="163"/>
      <c r="G272" s="163"/>
      <c r="H272" s="163"/>
      <c r="I272" s="163"/>
      <c r="J272" s="148"/>
    </row>
    <row r="273" spans="1:10" ht="16.5" customHeight="1" hidden="1" thickBot="1">
      <c r="A273" s="51"/>
      <c r="B273" s="8" t="s">
        <v>5</v>
      </c>
      <c r="C273" s="18"/>
      <c r="D273" s="18"/>
      <c r="E273" s="18"/>
      <c r="F273" s="18"/>
      <c r="G273" s="18"/>
      <c r="H273" s="18"/>
      <c r="I273" s="18"/>
      <c r="J273" s="28"/>
    </row>
    <row r="274" spans="1:10" ht="48" customHeight="1" hidden="1" thickBot="1">
      <c r="A274" s="51"/>
      <c r="B274" s="8" t="s">
        <v>25</v>
      </c>
      <c r="C274" s="18"/>
      <c r="D274" s="18"/>
      <c r="E274" s="18"/>
      <c r="F274" s="18"/>
      <c r="G274" s="18"/>
      <c r="H274" s="18"/>
      <c r="I274" s="18"/>
      <c r="J274" s="28"/>
    </row>
    <row r="275" spans="1:10" ht="16.5" customHeight="1" hidden="1" thickBot="1">
      <c r="A275" s="51"/>
      <c r="B275" s="8" t="s">
        <v>6</v>
      </c>
      <c r="C275" s="18"/>
      <c r="D275" s="18"/>
      <c r="E275" s="18"/>
      <c r="F275" s="18"/>
      <c r="G275" s="18"/>
      <c r="H275" s="18"/>
      <c r="I275" s="18"/>
      <c r="J275" s="28"/>
    </row>
    <row r="276" spans="1:10" ht="48" customHeight="1" hidden="1" thickBot="1">
      <c r="A276" s="51"/>
      <c r="B276" s="8" t="s">
        <v>25</v>
      </c>
      <c r="C276" s="18"/>
      <c r="D276" s="18"/>
      <c r="E276" s="18"/>
      <c r="F276" s="18"/>
      <c r="G276" s="18"/>
      <c r="H276" s="18"/>
      <c r="I276" s="18"/>
      <c r="J276" s="28"/>
    </row>
    <row r="277" spans="1:10" ht="40.5" customHeight="1" thickBot="1">
      <c r="A277" s="51">
        <v>195</v>
      </c>
      <c r="B277" s="70" t="s">
        <v>30</v>
      </c>
      <c r="C277" s="17">
        <f>C278+C280</f>
        <v>56306.49786240001</v>
      </c>
      <c r="D277" s="17">
        <f aca="true" t="shared" si="74" ref="D277:I277">D278+D280</f>
        <v>8488.8</v>
      </c>
      <c r="E277" s="17">
        <f t="shared" si="74"/>
        <v>8828.364</v>
      </c>
      <c r="F277" s="17">
        <f t="shared" si="74"/>
        <v>9181.6</v>
      </c>
      <c r="G277" s="17">
        <f t="shared" si="74"/>
        <v>9548.864000000001</v>
      </c>
      <c r="H277" s="17">
        <f t="shared" si="74"/>
        <v>9930.818560000002</v>
      </c>
      <c r="I277" s="17">
        <f t="shared" si="74"/>
        <v>10328.051302400003</v>
      </c>
      <c r="J277" s="28" t="s">
        <v>110</v>
      </c>
    </row>
    <row r="278" spans="1:10" ht="15.75" thickBot="1">
      <c r="A278" s="51">
        <v>196</v>
      </c>
      <c r="B278" s="8" t="s">
        <v>5</v>
      </c>
      <c r="C278" s="17">
        <f>D278+E278+F278+G278+H278+I278</f>
        <v>35679.716198400005</v>
      </c>
      <c r="D278" s="18">
        <v>5379.1</v>
      </c>
      <c r="E278" s="18">
        <f aca="true" t="shared" si="75" ref="E278:I281">D278*1.04</f>
        <v>5594.264</v>
      </c>
      <c r="F278" s="18">
        <v>5818.1</v>
      </c>
      <c r="G278" s="18">
        <f t="shared" si="75"/>
        <v>6050.8240000000005</v>
      </c>
      <c r="H278" s="18">
        <f t="shared" si="75"/>
        <v>6292.856960000001</v>
      </c>
      <c r="I278" s="18">
        <f t="shared" si="75"/>
        <v>6544.571238400002</v>
      </c>
      <c r="J278" s="28"/>
    </row>
    <row r="279" spans="1:10" ht="36.75" customHeight="1" thickBot="1">
      <c r="A279" s="51">
        <v>197</v>
      </c>
      <c r="B279" s="69" t="s">
        <v>25</v>
      </c>
      <c r="C279" s="17">
        <f>D279+E279+F279+G279+H279+I279</f>
        <v>26488.7875090944</v>
      </c>
      <c r="D279" s="18">
        <v>3993.5</v>
      </c>
      <c r="E279" s="18">
        <f t="shared" si="75"/>
        <v>4153.24</v>
      </c>
      <c r="F279" s="18">
        <f t="shared" si="75"/>
        <v>4319.3696</v>
      </c>
      <c r="G279" s="18">
        <f t="shared" si="75"/>
        <v>4492.144384</v>
      </c>
      <c r="H279" s="18">
        <f t="shared" si="75"/>
        <v>4671.83015936</v>
      </c>
      <c r="I279" s="18">
        <f t="shared" si="75"/>
        <v>4858.7033657344</v>
      </c>
      <c r="J279" s="28"/>
    </row>
    <row r="280" spans="1:10" ht="15.75" thickBot="1">
      <c r="A280" s="51">
        <v>198</v>
      </c>
      <c r="B280" s="8" t="s">
        <v>12</v>
      </c>
      <c r="C280" s="17">
        <f>D280+E280+F280+G280+H280+I280</f>
        <v>20626.781664</v>
      </c>
      <c r="D280" s="18">
        <v>3109.7</v>
      </c>
      <c r="E280" s="18">
        <v>3234.1</v>
      </c>
      <c r="F280" s="18">
        <v>3363.5</v>
      </c>
      <c r="G280" s="18">
        <f t="shared" si="75"/>
        <v>3498.04</v>
      </c>
      <c r="H280" s="18">
        <f t="shared" si="75"/>
        <v>3637.9616</v>
      </c>
      <c r="I280" s="18">
        <f t="shared" si="75"/>
        <v>3783.4800640000003</v>
      </c>
      <c r="J280" s="28"/>
    </row>
    <row r="281" spans="1:10" ht="31.5" customHeight="1" thickBot="1">
      <c r="A281" s="51">
        <v>199</v>
      </c>
      <c r="B281" s="69" t="s">
        <v>25</v>
      </c>
      <c r="C281" s="17">
        <f>D281+E281+F281+G281+H281+I281</f>
        <v>16701.16891677696</v>
      </c>
      <c r="D281" s="18">
        <v>2517.9</v>
      </c>
      <c r="E281" s="18">
        <f t="shared" si="75"/>
        <v>2618.616</v>
      </c>
      <c r="F281" s="18">
        <f t="shared" si="75"/>
        <v>2723.36064</v>
      </c>
      <c r="G281" s="18">
        <f t="shared" si="75"/>
        <v>2832.2950656</v>
      </c>
      <c r="H281" s="18">
        <f t="shared" si="75"/>
        <v>2945.5868682239998</v>
      </c>
      <c r="I281" s="18">
        <f t="shared" si="75"/>
        <v>3063.41034295296</v>
      </c>
      <c r="J281" s="28"/>
    </row>
    <row r="282" spans="1:10" ht="15">
      <c r="A282" s="130">
        <v>200</v>
      </c>
      <c r="B282" s="12" t="s">
        <v>15</v>
      </c>
      <c r="C282" s="145">
        <f>C284</f>
        <v>4862.1</v>
      </c>
      <c r="D282" s="145">
        <f>D284</f>
        <v>2496.5</v>
      </c>
      <c r="E282" s="145">
        <f>E284</f>
        <v>1159.6</v>
      </c>
      <c r="F282" s="145">
        <f>F284</f>
        <v>1206</v>
      </c>
      <c r="G282" s="145">
        <v>0</v>
      </c>
      <c r="H282" s="145">
        <v>0</v>
      </c>
      <c r="I282" s="145">
        <v>0</v>
      </c>
      <c r="J282" s="152"/>
    </row>
    <row r="283" spans="1:10" ht="48.75" customHeight="1" thickBot="1">
      <c r="A283" s="131"/>
      <c r="B283" s="71" t="s">
        <v>123</v>
      </c>
      <c r="C283" s="146"/>
      <c r="D283" s="146"/>
      <c r="E283" s="146"/>
      <c r="F283" s="146"/>
      <c r="G283" s="146"/>
      <c r="H283" s="146"/>
      <c r="I283" s="146"/>
      <c r="J283" s="153"/>
    </row>
    <row r="284" spans="1:12" ht="15.75" thickBot="1">
      <c r="A284" s="51">
        <v>201</v>
      </c>
      <c r="B284" s="8" t="s">
        <v>6</v>
      </c>
      <c r="C284" s="18">
        <f>D284+E284+F284+G284+H284+I284</f>
        <v>4862.1</v>
      </c>
      <c r="D284" s="18">
        <f>D285</f>
        <v>2496.5</v>
      </c>
      <c r="E284" s="18">
        <f>E285</f>
        <v>1159.6</v>
      </c>
      <c r="F284" s="18">
        <f>F285</f>
        <v>1206</v>
      </c>
      <c r="G284" s="18">
        <v>0</v>
      </c>
      <c r="H284" s="18">
        <v>0</v>
      </c>
      <c r="I284" s="18">
        <v>0</v>
      </c>
      <c r="J284" s="28"/>
      <c r="L284" s="105">
        <v>1381.5</v>
      </c>
    </row>
    <row r="285" spans="1:10" ht="31.5" thickBot="1">
      <c r="A285" s="51">
        <v>202</v>
      </c>
      <c r="B285" s="69" t="s">
        <v>25</v>
      </c>
      <c r="C285" s="18">
        <f>D285+E285+F285+G285+H285+I285</f>
        <v>4862.1</v>
      </c>
      <c r="D285" s="18">
        <f>1115+L284</f>
        <v>2496.5</v>
      </c>
      <c r="E285" s="18">
        <v>1159.6</v>
      </c>
      <c r="F285" s="18">
        <v>1206</v>
      </c>
      <c r="G285" s="18">
        <v>0</v>
      </c>
      <c r="H285" s="18">
        <v>0</v>
      </c>
      <c r="I285" s="18">
        <v>0</v>
      </c>
      <c r="J285" s="28"/>
    </row>
    <row r="286" spans="1:10" ht="37.5" customHeight="1" thickBot="1">
      <c r="A286" s="51">
        <v>203</v>
      </c>
      <c r="B286" s="70" t="s">
        <v>32</v>
      </c>
      <c r="C286" s="17">
        <f>C287+C289</f>
        <v>444.40935598080006</v>
      </c>
      <c r="D286" s="17">
        <f aca="true" t="shared" si="76" ref="D286:I286">D287+D289</f>
        <v>67</v>
      </c>
      <c r="E286" s="17">
        <f>E287+E289</f>
        <v>69.68</v>
      </c>
      <c r="F286" s="17">
        <f t="shared" si="76"/>
        <v>72.4672</v>
      </c>
      <c r="G286" s="17">
        <f t="shared" si="76"/>
        <v>75.36588800000001</v>
      </c>
      <c r="H286" s="17">
        <f t="shared" si="76"/>
        <v>78.38052352000001</v>
      </c>
      <c r="I286" s="17">
        <f t="shared" si="76"/>
        <v>81.51574446080001</v>
      </c>
      <c r="J286" s="152" t="s">
        <v>110</v>
      </c>
    </row>
    <row r="287" spans="1:10" ht="15.75" thickBot="1">
      <c r="A287" s="51">
        <v>204</v>
      </c>
      <c r="B287" s="8" t="s">
        <v>5</v>
      </c>
      <c r="C287" s="18">
        <f>D287+E287+F287+G287+H287+I287</f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53"/>
    </row>
    <row r="288" spans="1:10" ht="31.5" thickBot="1">
      <c r="A288" s="51">
        <v>205</v>
      </c>
      <c r="B288" s="69" t="s">
        <v>25</v>
      </c>
      <c r="C288" s="18">
        <f>D288+E288+F288+G288+H288+I288</f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28"/>
    </row>
    <row r="289" spans="1:10" ht="15.75" thickBot="1">
      <c r="A289" s="51">
        <v>206</v>
      </c>
      <c r="B289" s="8" t="s">
        <v>6</v>
      </c>
      <c r="C289" s="18">
        <f>D289+E289+F289+G289+H289+I289</f>
        <v>444.40935598080006</v>
      </c>
      <c r="D289" s="18">
        <v>67</v>
      </c>
      <c r="E289" s="18">
        <f>D289*1.04</f>
        <v>69.68</v>
      </c>
      <c r="F289" s="18">
        <f>E289*1.04</f>
        <v>72.4672</v>
      </c>
      <c r="G289" s="18">
        <f>F289*1.04</f>
        <v>75.36588800000001</v>
      </c>
      <c r="H289" s="18">
        <f>G289*1.04</f>
        <v>78.38052352000001</v>
      </c>
      <c r="I289" s="18">
        <f>H289*1.04</f>
        <v>81.51574446080001</v>
      </c>
      <c r="J289" s="28"/>
    </row>
    <row r="290" spans="1:10" ht="31.5" thickBot="1">
      <c r="A290" s="51">
        <v>207</v>
      </c>
      <c r="B290" s="69" t="s">
        <v>25</v>
      </c>
      <c r="C290" s="18">
        <f>D290+E290+F290+G290+H290+I290</f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28"/>
    </row>
    <row r="291" spans="1:10" ht="65.25" customHeight="1" thickBot="1">
      <c r="A291" s="51">
        <v>208</v>
      </c>
      <c r="B291" s="32" t="s">
        <v>63</v>
      </c>
      <c r="C291" s="17">
        <f aca="true" t="shared" si="77" ref="C291:I291">C292+C294</f>
        <v>3106.2999999999997</v>
      </c>
      <c r="D291" s="17">
        <f t="shared" si="77"/>
        <v>2218.5</v>
      </c>
      <c r="E291" s="17">
        <f t="shared" si="77"/>
        <v>435.2</v>
      </c>
      <c r="F291" s="17">
        <f t="shared" si="77"/>
        <v>452.6</v>
      </c>
      <c r="G291" s="17">
        <f t="shared" si="77"/>
        <v>0</v>
      </c>
      <c r="H291" s="17">
        <f t="shared" si="77"/>
        <v>0</v>
      </c>
      <c r="I291" s="17">
        <f t="shared" si="77"/>
        <v>0</v>
      </c>
      <c r="J291" s="30" t="s">
        <v>111</v>
      </c>
    </row>
    <row r="292" spans="1:10" ht="15.75" thickBot="1">
      <c r="A292" s="51">
        <v>209</v>
      </c>
      <c r="B292" s="8" t="s">
        <v>5</v>
      </c>
      <c r="C292" s="18">
        <f>D292+E292+F292+G292+H292+I292</f>
        <v>0</v>
      </c>
      <c r="D292" s="36">
        <v>0</v>
      </c>
      <c r="E292" s="18">
        <f aca="true" t="shared" si="78" ref="E292:I293">E297+E302</f>
        <v>0</v>
      </c>
      <c r="F292" s="18">
        <f>F293</f>
        <v>0</v>
      </c>
      <c r="G292" s="18">
        <f t="shared" si="78"/>
        <v>0</v>
      </c>
      <c r="H292" s="18">
        <f t="shared" si="78"/>
        <v>0</v>
      </c>
      <c r="I292" s="18">
        <f t="shared" si="78"/>
        <v>0</v>
      </c>
      <c r="J292" s="28"/>
    </row>
    <row r="293" spans="1:10" ht="21" customHeight="1" thickBot="1">
      <c r="A293" s="51">
        <v>210</v>
      </c>
      <c r="B293" s="69" t="s">
        <v>35</v>
      </c>
      <c r="C293" s="18">
        <f>D293+E293+F293+G293+H293+I293</f>
        <v>0</v>
      </c>
      <c r="D293" s="36">
        <v>0</v>
      </c>
      <c r="E293" s="18">
        <f t="shared" si="78"/>
        <v>0</v>
      </c>
      <c r="F293" s="18">
        <f>F298</f>
        <v>0</v>
      </c>
      <c r="G293" s="18">
        <f t="shared" si="78"/>
        <v>0</v>
      </c>
      <c r="H293" s="18">
        <f t="shared" si="78"/>
        <v>0</v>
      </c>
      <c r="I293" s="18">
        <f t="shared" si="78"/>
        <v>0</v>
      </c>
      <c r="J293" s="28"/>
    </row>
    <row r="294" spans="1:13" ht="15.75" thickBot="1">
      <c r="A294" s="51">
        <v>211</v>
      </c>
      <c r="B294" s="8" t="s">
        <v>6</v>
      </c>
      <c r="C294" s="18">
        <f>D294+E294+F294+G294+H294+I294</f>
        <v>3106.2999999999997</v>
      </c>
      <c r="D294" s="36">
        <f>D295</f>
        <v>2218.5</v>
      </c>
      <c r="E294" s="36">
        <f>E299+E304+E309</f>
        <v>435.2</v>
      </c>
      <c r="F294" s="36">
        <f>F295</f>
        <v>452.6</v>
      </c>
      <c r="G294" s="36">
        <f>G299+G304+G309</f>
        <v>0</v>
      </c>
      <c r="H294" s="36">
        <f>H299+H304+H309</f>
        <v>0</v>
      </c>
      <c r="I294" s="36">
        <f>I299+I304+I309</f>
        <v>0</v>
      </c>
      <c r="J294" s="28"/>
      <c r="M294">
        <v>1800</v>
      </c>
    </row>
    <row r="295" spans="1:13" s="34" customFormat="1" ht="20.25" customHeight="1" thickBot="1">
      <c r="A295" s="51">
        <v>212</v>
      </c>
      <c r="B295" s="69" t="s">
        <v>36</v>
      </c>
      <c r="C295" s="18">
        <f>D295+E295+F295+G295+H295+I295</f>
        <v>3106.2999999999997</v>
      </c>
      <c r="D295" s="18">
        <f>D300+D305+M295</f>
        <v>2218.5</v>
      </c>
      <c r="E295" s="18">
        <f>E300+E305</f>
        <v>435.2</v>
      </c>
      <c r="F295" s="18">
        <f>F300+F305</f>
        <v>452.6</v>
      </c>
      <c r="G295" s="18">
        <f>G300+G305</f>
        <v>0</v>
      </c>
      <c r="H295" s="18">
        <f>H300+H305</f>
        <v>0</v>
      </c>
      <c r="I295" s="18">
        <f>I300+I305</f>
        <v>0</v>
      </c>
      <c r="J295" s="28"/>
      <c r="M295" s="34">
        <v>1800</v>
      </c>
    </row>
    <row r="296" spans="1:10" s="34" customFormat="1" ht="96.75" customHeight="1" thickBot="1">
      <c r="A296" s="51">
        <v>213</v>
      </c>
      <c r="B296" s="32" t="s">
        <v>41</v>
      </c>
      <c r="C296" s="17">
        <f aca="true" t="shared" si="79" ref="C296:I296">C297+C299</f>
        <v>0</v>
      </c>
      <c r="D296" s="17">
        <f t="shared" si="79"/>
        <v>0</v>
      </c>
      <c r="E296" s="17">
        <f t="shared" si="79"/>
        <v>0</v>
      </c>
      <c r="F296" s="17">
        <f t="shared" si="79"/>
        <v>0</v>
      </c>
      <c r="G296" s="17">
        <f t="shared" si="79"/>
        <v>0</v>
      </c>
      <c r="H296" s="17">
        <f t="shared" si="79"/>
        <v>0</v>
      </c>
      <c r="I296" s="17">
        <f t="shared" si="79"/>
        <v>0</v>
      </c>
      <c r="J296" s="30"/>
    </row>
    <row r="297" spans="1:10" s="34" customFormat="1" ht="15.75" thickBot="1">
      <c r="A297" s="51">
        <v>214</v>
      </c>
      <c r="B297" s="8" t="s">
        <v>5</v>
      </c>
      <c r="C297" s="18">
        <f>D297+E297+F297+G297+H297+I297</f>
        <v>0</v>
      </c>
      <c r="D297" s="18">
        <f aca="true" t="shared" si="80" ref="D297:I297">D298</f>
        <v>0</v>
      </c>
      <c r="E297" s="18">
        <f t="shared" si="80"/>
        <v>0</v>
      </c>
      <c r="F297" s="18">
        <f t="shared" si="80"/>
        <v>0</v>
      </c>
      <c r="G297" s="18">
        <f t="shared" si="80"/>
        <v>0</v>
      </c>
      <c r="H297" s="18">
        <f t="shared" si="80"/>
        <v>0</v>
      </c>
      <c r="I297" s="18">
        <f t="shared" si="80"/>
        <v>0</v>
      </c>
      <c r="J297" s="28"/>
    </row>
    <row r="298" spans="1:10" s="34" customFormat="1" ht="15.75" thickBot="1">
      <c r="A298" s="51">
        <v>215</v>
      </c>
      <c r="B298" s="8" t="s">
        <v>35</v>
      </c>
      <c r="C298" s="18">
        <f>D298+E298+F298+G298+H298+I298</f>
        <v>0</v>
      </c>
      <c r="D298" s="36"/>
      <c r="E298" s="18"/>
      <c r="F298" s="18"/>
      <c r="G298" s="18"/>
      <c r="H298" s="18"/>
      <c r="I298" s="18"/>
      <c r="J298" s="28"/>
    </row>
    <row r="299" spans="1:10" s="34" customFormat="1" ht="15.75" thickBot="1">
      <c r="A299" s="51">
        <v>216</v>
      </c>
      <c r="B299" s="8" t="s">
        <v>6</v>
      </c>
      <c r="C299" s="18">
        <f>D299+E299+F299+G299+H299+I299</f>
        <v>0</v>
      </c>
      <c r="D299" s="36">
        <f aca="true" t="shared" si="81" ref="D299:I299">D300</f>
        <v>0</v>
      </c>
      <c r="E299" s="36">
        <f t="shared" si="81"/>
        <v>0</v>
      </c>
      <c r="F299" s="36">
        <f t="shared" si="81"/>
        <v>0</v>
      </c>
      <c r="G299" s="36">
        <f t="shared" si="81"/>
        <v>0</v>
      </c>
      <c r="H299" s="36">
        <f t="shared" si="81"/>
        <v>0</v>
      </c>
      <c r="I299" s="36">
        <f t="shared" si="81"/>
        <v>0</v>
      </c>
      <c r="J299" s="28"/>
    </row>
    <row r="300" spans="1:10" s="34" customFormat="1" ht="15.75" thickBot="1">
      <c r="A300" s="51">
        <v>217</v>
      </c>
      <c r="B300" s="8" t="s">
        <v>36</v>
      </c>
      <c r="C300" s="18">
        <f>D300+E300+F300+G300+H300+I300</f>
        <v>0</v>
      </c>
      <c r="D300" s="18">
        <v>0</v>
      </c>
      <c r="E300" s="18">
        <f>D300*1.04</f>
        <v>0</v>
      </c>
      <c r="F300" s="18">
        <f>E300*1.04</f>
        <v>0</v>
      </c>
      <c r="G300" s="18">
        <f>F300*1.04</f>
        <v>0</v>
      </c>
      <c r="H300" s="18">
        <f>G300*1.04</f>
        <v>0</v>
      </c>
      <c r="I300" s="18">
        <f>H300*1.04</f>
        <v>0</v>
      </c>
      <c r="J300" s="28"/>
    </row>
    <row r="301" spans="1:10" s="34" customFormat="1" ht="65.25" customHeight="1" thickBot="1">
      <c r="A301" s="51">
        <v>218</v>
      </c>
      <c r="B301" s="32" t="s">
        <v>42</v>
      </c>
      <c r="C301" s="17">
        <f aca="true" t="shared" si="82" ref="C301:I301">C302+C304</f>
        <v>1306.3000000000002</v>
      </c>
      <c r="D301" s="17">
        <f t="shared" si="82"/>
        <v>418.5</v>
      </c>
      <c r="E301" s="17">
        <f t="shared" si="82"/>
        <v>435.2</v>
      </c>
      <c r="F301" s="17">
        <f t="shared" si="82"/>
        <v>452.6</v>
      </c>
      <c r="G301" s="17">
        <f t="shared" si="82"/>
        <v>0</v>
      </c>
      <c r="H301" s="17">
        <f t="shared" si="82"/>
        <v>0</v>
      </c>
      <c r="I301" s="17">
        <f t="shared" si="82"/>
        <v>0</v>
      </c>
      <c r="J301" s="30"/>
    </row>
    <row r="302" spans="1:10" s="34" customFormat="1" ht="15.75" thickBot="1">
      <c r="A302" s="51">
        <v>219</v>
      </c>
      <c r="B302" s="8" t="s">
        <v>5</v>
      </c>
      <c r="C302" s="18">
        <f>D302+E302+F302+G302+H302+I302</f>
        <v>0</v>
      </c>
      <c r="D302" s="36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28"/>
    </row>
    <row r="303" spans="1:10" s="34" customFormat="1" ht="15.75" thickBot="1">
      <c r="A303" s="51">
        <v>220</v>
      </c>
      <c r="B303" s="8" t="s">
        <v>35</v>
      </c>
      <c r="C303" s="18">
        <f>D303+E303+F303+G303+H303+I303</f>
        <v>0</v>
      </c>
      <c r="D303" s="36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28"/>
    </row>
    <row r="304" spans="1:10" s="34" customFormat="1" ht="15.75" thickBot="1">
      <c r="A304" s="51">
        <v>221</v>
      </c>
      <c r="B304" s="8" t="s">
        <v>6</v>
      </c>
      <c r="C304" s="18">
        <f>D304+E304+F304+G304+H304+I304</f>
        <v>1306.3000000000002</v>
      </c>
      <c r="D304" s="36">
        <f>D305</f>
        <v>418.5</v>
      </c>
      <c r="E304" s="36">
        <f>E305</f>
        <v>435.2</v>
      </c>
      <c r="F304" s="36">
        <f>F305</f>
        <v>452.6</v>
      </c>
      <c r="G304" s="18">
        <v>0</v>
      </c>
      <c r="H304" s="18">
        <v>0</v>
      </c>
      <c r="I304" s="18">
        <v>0</v>
      </c>
      <c r="J304" s="28"/>
    </row>
    <row r="305" spans="1:10" s="34" customFormat="1" ht="15.75" thickBot="1">
      <c r="A305" s="51">
        <v>222</v>
      </c>
      <c r="B305" s="8" t="s">
        <v>36</v>
      </c>
      <c r="C305" s="18">
        <f>D305+E305+F305+G305+H305+I305</f>
        <v>1306.3000000000002</v>
      </c>
      <c r="D305" s="18">
        <v>418.5</v>
      </c>
      <c r="E305" s="18">
        <v>435.2</v>
      </c>
      <c r="F305" s="18">
        <v>452.6</v>
      </c>
      <c r="G305" s="18">
        <v>0</v>
      </c>
      <c r="H305" s="18">
        <v>0</v>
      </c>
      <c r="I305" s="18">
        <v>0</v>
      </c>
      <c r="J305" s="28"/>
    </row>
    <row r="306" spans="1:10" s="34" customFormat="1" ht="51" customHeight="1" thickBot="1">
      <c r="A306" s="51">
        <v>223</v>
      </c>
      <c r="B306" s="32" t="s">
        <v>45</v>
      </c>
      <c r="C306" s="17">
        <f aca="true" t="shared" si="83" ref="C306:I306">C307+C321</f>
        <v>0</v>
      </c>
      <c r="D306" s="17">
        <f t="shared" si="83"/>
        <v>0</v>
      </c>
      <c r="E306" s="17">
        <f t="shared" si="83"/>
        <v>0</v>
      </c>
      <c r="F306" s="17">
        <f t="shared" si="83"/>
        <v>0</v>
      </c>
      <c r="G306" s="17">
        <f t="shared" si="83"/>
        <v>0</v>
      </c>
      <c r="H306" s="17">
        <f t="shared" si="83"/>
        <v>0</v>
      </c>
      <c r="I306" s="17">
        <f t="shared" si="83"/>
        <v>0</v>
      </c>
      <c r="J306" s="31"/>
    </row>
    <row r="307" spans="1:10" s="34" customFormat="1" ht="15.75" thickBot="1">
      <c r="A307" s="51">
        <v>224</v>
      </c>
      <c r="B307" s="8" t="s">
        <v>5</v>
      </c>
      <c r="C307" s="18">
        <f>D307+E307+F307+G307+H307+I307</f>
        <v>0</v>
      </c>
      <c r="D307" s="36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28"/>
    </row>
    <row r="308" spans="1:10" s="34" customFormat="1" ht="15.75" thickBot="1">
      <c r="A308" s="51">
        <v>225</v>
      </c>
      <c r="B308" s="8" t="s">
        <v>35</v>
      </c>
      <c r="C308" s="18">
        <f>D308+E308+F308+G308+H308+I308</f>
        <v>0</v>
      </c>
      <c r="D308" s="36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28"/>
    </row>
    <row r="309" spans="1:10" s="34" customFormat="1" ht="15.75" thickBot="1">
      <c r="A309" s="51">
        <v>226</v>
      </c>
      <c r="B309" s="8" t="s">
        <v>6</v>
      </c>
      <c r="C309" s="18">
        <f>D309+E309+F309+G309+H309+I309</f>
        <v>0</v>
      </c>
      <c r="D309" s="36">
        <f>D310</f>
        <v>0</v>
      </c>
      <c r="E309" s="36">
        <v>0</v>
      </c>
      <c r="F309" s="18">
        <v>0</v>
      </c>
      <c r="G309" s="18">
        <v>0</v>
      </c>
      <c r="H309" s="18">
        <v>0</v>
      </c>
      <c r="I309" s="18">
        <v>0</v>
      </c>
      <c r="J309" s="28"/>
    </row>
    <row r="310" spans="1:10" s="34" customFormat="1" ht="15.75" thickBot="1">
      <c r="A310" s="51">
        <v>227</v>
      </c>
      <c r="B310" s="8" t="s">
        <v>36</v>
      </c>
      <c r="C310" s="18">
        <f>D310+E310+F310+G310+H310+I310</f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28"/>
    </row>
    <row r="311" spans="1:10" ht="48.75" customHeight="1" thickBot="1">
      <c r="A311" s="51">
        <v>228</v>
      </c>
      <c r="B311" s="70" t="s">
        <v>57</v>
      </c>
      <c r="C311" s="17">
        <f aca="true" t="shared" si="84" ref="C311:I311">C312+C314</f>
        <v>972.4891903999999</v>
      </c>
      <c r="D311" s="17">
        <f t="shared" si="84"/>
        <v>146.6</v>
      </c>
      <c r="E311" s="17">
        <f t="shared" si="84"/>
        <v>152.4</v>
      </c>
      <c r="F311" s="17">
        <f t="shared" si="84"/>
        <v>158.6</v>
      </c>
      <c r="G311" s="17">
        <f t="shared" si="84"/>
        <v>164.944</v>
      </c>
      <c r="H311" s="17">
        <f t="shared" si="84"/>
        <v>171.54175999999998</v>
      </c>
      <c r="I311" s="17">
        <f t="shared" si="84"/>
        <v>178.4034304</v>
      </c>
      <c r="J311" s="152" t="s">
        <v>112</v>
      </c>
    </row>
    <row r="312" spans="1:10" ht="15.75" thickBot="1">
      <c r="A312" s="51">
        <v>229</v>
      </c>
      <c r="B312" s="8" t="s">
        <v>5</v>
      </c>
      <c r="C312" s="18">
        <f>D312+E312+F312+G312+H312+I312</f>
        <v>0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53"/>
    </row>
    <row r="313" spans="1:10" ht="31.5" thickBot="1">
      <c r="A313" s="51">
        <v>230</v>
      </c>
      <c r="B313" s="69" t="s">
        <v>25</v>
      </c>
      <c r="C313" s="18">
        <f>D313+E313+F313+G313+H313+I313</f>
        <v>0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28"/>
    </row>
    <row r="314" spans="1:10" ht="15.75" thickBot="1">
      <c r="A314" s="51">
        <v>231</v>
      </c>
      <c r="B314" s="8" t="s">
        <v>6</v>
      </c>
      <c r="C314" s="18">
        <f>D314+E314+F314+G314+H314+I314</f>
        <v>972.4891903999999</v>
      </c>
      <c r="D314" s="18">
        <v>146.6</v>
      </c>
      <c r="E314" s="18">
        <v>152.4</v>
      </c>
      <c r="F314" s="18">
        <v>158.6</v>
      </c>
      <c r="G314" s="18">
        <f>F314*1.04</f>
        <v>164.944</v>
      </c>
      <c r="H314" s="18">
        <f>G314*1.04</f>
        <v>171.54175999999998</v>
      </c>
      <c r="I314" s="18">
        <f>H314*1.04</f>
        <v>178.4034304</v>
      </c>
      <c r="J314" s="28"/>
    </row>
    <row r="315" spans="1:10" ht="31.5" thickBot="1">
      <c r="A315" s="38">
        <v>232</v>
      </c>
      <c r="B315" s="78" t="s">
        <v>25</v>
      </c>
      <c r="C315" s="18">
        <f>D315+E315+F315+G315+H315+I315</f>
        <v>228.8</v>
      </c>
      <c r="D315" s="93">
        <v>73.3</v>
      </c>
      <c r="E315" s="93">
        <v>76.2</v>
      </c>
      <c r="F315" s="93">
        <v>79.3</v>
      </c>
      <c r="G315" s="93">
        <v>0</v>
      </c>
      <c r="H315" s="93">
        <v>0</v>
      </c>
      <c r="I315" s="93">
        <v>0</v>
      </c>
      <c r="J315" s="64"/>
    </row>
    <row r="316" spans="1:10" ht="150.75" customHeight="1" thickBot="1">
      <c r="A316" s="62">
        <v>233</v>
      </c>
      <c r="B316" s="70" t="s">
        <v>151</v>
      </c>
      <c r="C316" s="17">
        <f aca="true" t="shared" si="85" ref="C316:I316">C317+C319</f>
        <v>2098.6</v>
      </c>
      <c r="D316" s="17">
        <f t="shared" si="85"/>
        <v>667.9</v>
      </c>
      <c r="E316" s="17">
        <f t="shared" si="85"/>
        <v>701.3</v>
      </c>
      <c r="F316" s="17">
        <f t="shared" si="85"/>
        <v>729.4</v>
      </c>
      <c r="G316" s="17">
        <f t="shared" si="85"/>
        <v>0</v>
      </c>
      <c r="H316" s="17">
        <f t="shared" si="85"/>
        <v>0</v>
      </c>
      <c r="I316" s="17">
        <f t="shared" si="85"/>
        <v>0</v>
      </c>
      <c r="J316" s="164" t="s">
        <v>110</v>
      </c>
    </row>
    <row r="317" spans="1:10" ht="15.75" thickBot="1">
      <c r="A317" s="62">
        <v>234</v>
      </c>
      <c r="B317" s="8" t="s">
        <v>5</v>
      </c>
      <c r="C317" s="18">
        <f>D317+E317+F317+G317+H317+I317</f>
        <v>2098.6</v>
      </c>
      <c r="D317" s="18">
        <v>667.9</v>
      </c>
      <c r="E317" s="18">
        <v>701.3</v>
      </c>
      <c r="F317" s="18">
        <v>729.4</v>
      </c>
      <c r="G317" s="18">
        <v>0</v>
      </c>
      <c r="H317" s="18">
        <v>0</v>
      </c>
      <c r="I317" s="18">
        <v>0</v>
      </c>
      <c r="J317" s="153"/>
    </row>
    <row r="318" spans="1:10" ht="31.5" thickBot="1">
      <c r="A318" s="62">
        <v>235</v>
      </c>
      <c r="B318" s="69" t="s">
        <v>25</v>
      </c>
      <c r="C318" s="18">
        <f>D318+E318+F318+G318+H318+I318</f>
        <v>2098.6</v>
      </c>
      <c r="D318" s="18">
        <v>667.9</v>
      </c>
      <c r="E318" s="18">
        <v>701.3</v>
      </c>
      <c r="F318" s="18">
        <v>729.4</v>
      </c>
      <c r="G318" s="18">
        <v>0</v>
      </c>
      <c r="H318" s="18">
        <v>0</v>
      </c>
      <c r="I318" s="18">
        <v>0</v>
      </c>
      <c r="J318" s="28"/>
    </row>
    <row r="319" spans="1:10" ht="15.75" thickBot="1">
      <c r="A319" s="62">
        <v>236</v>
      </c>
      <c r="B319" s="8" t="s">
        <v>6</v>
      </c>
      <c r="C319" s="18">
        <f>D319+E319+F319+G319+H319+I319</f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28"/>
    </row>
    <row r="320" spans="1:10" ht="31.5" thickBot="1">
      <c r="A320" s="62">
        <v>237</v>
      </c>
      <c r="B320" s="79" t="s">
        <v>25</v>
      </c>
      <c r="C320" s="18">
        <f>D320+E320+F320+G320+H320+I320</f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7"/>
    </row>
    <row r="321" spans="1:10" ht="31.5" customHeight="1" thickBot="1">
      <c r="A321" s="51">
        <v>238</v>
      </c>
      <c r="B321" s="171" t="s">
        <v>80</v>
      </c>
      <c r="C321" s="172"/>
      <c r="D321" s="172"/>
      <c r="E321" s="172"/>
      <c r="F321" s="172"/>
      <c r="G321" s="172"/>
      <c r="H321" s="172"/>
      <c r="I321" s="172"/>
      <c r="J321" s="173"/>
    </row>
    <row r="322" spans="1:10" ht="15.75" thickBot="1">
      <c r="A322" s="51">
        <v>239</v>
      </c>
      <c r="B322" s="8" t="s">
        <v>9</v>
      </c>
      <c r="C322" s="17">
        <f aca="true" t="shared" si="86" ref="C322:I322">C323+C325</f>
        <v>3222.6023012352007</v>
      </c>
      <c r="D322" s="17">
        <f t="shared" si="86"/>
        <v>598.5</v>
      </c>
      <c r="E322" s="17">
        <f t="shared" si="86"/>
        <v>504.42</v>
      </c>
      <c r="F322" s="17">
        <f t="shared" si="86"/>
        <v>524.5768</v>
      </c>
      <c r="G322" s="17">
        <f t="shared" si="86"/>
        <v>557.1878720000001</v>
      </c>
      <c r="H322" s="17">
        <f t="shared" si="86"/>
        <v>569.4713868800001</v>
      </c>
      <c r="I322" s="17">
        <f t="shared" si="86"/>
        <v>582.2462423552001</v>
      </c>
      <c r="J322" s="10"/>
    </row>
    <row r="323" spans="1:10" ht="15.75" thickBot="1">
      <c r="A323" s="51">
        <v>240</v>
      </c>
      <c r="B323" s="8" t="s">
        <v>5</v>
      </c>
      <c r="C323" s="18">
        <f>C332+C287</f>
        <v>0</v>
      </c>
      <c r="D323" s="18">
        <f>D332+D287+D337</f>
        <v>113.5</v>
      </c>
      <c r="E323" s="18">
        <f>E337+E332</f>
        <v>0</v>
      </c>
      <c r="F323" s="18">
        <f>F332+F337</f>
        <v>0</v>
      </c>
      <c r="G323" s="18">
        <f>G337</f>
        <v>0</v>
      </c>
      <c r="H323" s="18">
        <f>H332+H337</f>
        <v>0</v>
      </c>
      <c r="I323" s="18">
        <f>I332+I337</f>
        <v>0</v>
      </c>
      <c r="J323" s="10"/>
    </row>
    <row r="324" spans="1:10" ht="31.5" thickBot="1">
      <c r="A324" s="51">
        <v>241</v>
      </c>
      <c r="B324" s="69" t="s">
        <v>25</v>
      </c>
      <c r="C324" s="18">
        <f>C333+C288</f>
        <v>0</v>
      </c>
      <c r="D324" s="18">
        <f>D333+D288+D338</f>
        <v>113.5</v>
      </c>
      <c r="E324" s="18">
        <f>E333+E288</f>
        <v>0</v>
      </c>
      <c r="F324" s="18">
        <f>F333+F288</f>
        <v>0</v>
      </c>
      <c r="G324" s="18">
        <v>56</v>
      </c>
      <c r="H324" s="18">
        <f>H333+H338</f>
        <v>0</v>
      </c>
      <c r="I324" s="18">
        <f>I333+I288</f>
        <v>0</v>
      </c>
      <c r="J324" s="10"/>
    </row>
    <row r="325" spans="1:10" ht="15.75" thickBot="1">
      <c r="A325" s="51">
        <v>242</v>
      </c>
      <c r="B325" s="8" t="s">
        <v>6</v>
      </c>
      <c r="C325" s="18">
        <f>C334+C339</f>
        <v>3222.6023012352007</v>
      </c>
      <c r="D325" s="18">
        <f>D334+D339+D342</f>
        <v>485</v>
      </c>
      <c r="E325" s="18">
        <f>E334+E339+E342</f>
        <v>504.42</v>
      </c>
      <c r="F325" s="18">
        <f>F334+F339+F342</f>
        <v>524.5768</v>
      </c>
      <c r="G325" s="18">
        <f>G334+G339+G342+0.1</f>
        <v>557.1878720000001</v>
      </c>
      <c r="H325" s="18">
        <f>H334+H339+H342+0.1</f>
        <v>569.4713868800001</v>
      </c>
      <c r="I325" s="18">
        <f>I334+I339+I342+0.1</f>
        <v>582.2462423552001</v>
      </c>
      <c r="J325" s="10"/>
    </row>
    <row r="326" spans="1:10" ht="31.5" thickBot="1">
      <c r="A326" s="51">
        <v>243</v>
      </c>
      <c r="B326" s="69" t="s">
        <v>25</v>
      </c>
      <c r="C326" s="18">
        <f>C335+C290</f>
        <v>1810.8023012352005</v>
      </c>
      <c r="D326" s="18">
        <f aca="true" t="shared" si="87" ref="D326:I326">D335+D290+D343</f>
        <v>273</v>
      </c>
      <c r="E326" s="18">
        <f t="shared" si="87"/>
        <v>283.92</v>
      </c>
      <c r="F326" s="18">
        <f t="shared" si="87"/>
        <v>295.27680000000004</v>
      </c>
      <c r="G326" s="18">
        <f t="shared" si="87"/>
        <v>307.08787200000006</v>
      </c>
      <c r="H326" s="18">
        <f t="shared" si="87"/>
        <v>319.3713868800001</v>
      </c>
      <c r="I326" s="18">
        <f t="shared" si="87"/>
        <v>332.1462423552001</v>
      </c>
      <c r="J326" s="10"/>
    </row>
    <row r="327" spans="1:10" ht="16.5" customHeight="1" hidden="1" thickBot="1">
      <c r="A327" s="51"/>
      <c r="B327" s="8" t="s">
        <v>7</v>
      </c>
      <c r="C327" s="18"/>
      <c r="D327" s="18"/>
      <c r="E327" s="18"/>
      <c r="F327" s="18"/>
      <c r="G327" s="18"/>
      <c r="H327" s="18"/>
      <c r="I327" s="18"/>
      <c r="J327" s="10"/>
    </row>
    <row r="328" spans="1:10" ht="16.5" customHeight="1" hidden="1" thickBot="1">
      <c r="A328" s="51"/>
      <c r="B328" s="8" t="s">
        <v>5</v>
      </c>
      <c r="C328" s="18"/>
      <c r="D328" s="18"/>
      <c r="E328" s="18"/>
      <c r="F328" s="18"/>
      <c r="G328" s="18"/>
      <c r="H328" s="18"/>
      <c r="I328" s="18"/>
      <c r="J328" s="10"/>
    </row>
    <row r="329" spans="1:10" ht="16.5" customHeight="1" hidden="1" thickBot="1">
      <c r="A329" s="51"/>
      <c r="B329" s="8" t="s">
        <v>6</v>
      </c>
      <c r="C329" s="18"/>
      <c r="D329" s="18"/>
      <c r="E329" s="18"/>
      <c r="F329" s="18"/>
      <c r="G329" s="18"/>
      <c r="H329" s="18"/>
      <c r="I329" s="18"/>
      <c r="J329" s="10"/>
    </row>
    <row r="330" spans="1:10" ht="48" customHeight="1" hidden="1" thickBot="1">
      <c r="A330" s="51"/>
      <c r="B330" s="8" t="s">
        <v>19</v>
      </c>
      <c r="C330" s="18"/>
      <c r="D330" s="18"/>
      <c r="E330" s="18"/>
      <c r="F330" s="18"/>
      <c r="G330" s="18"/>
      <c r="H330" s="18"/>
      <c r="I330" s="18"/>
      <c r="J330" s="10"/>
    </row>
    <row r="331" spans="1:10" ht="67.5" customHeight="1" thickBot="1">
      <c r="A331" s="51">
        <v>244</v>
      </c>
      <c r="B331" s="70" t="s">
        <v>33</v>
      </c>
      <c r="C331" s="17">
        <f aca="true" t="shared" si="88" ref="C331:I331">C332+C334</f>
        <v>1810.8023012352005</v>
      </c>
      <c r="D331" s="17">
        <f t="shared" si="88"/>
        <v>273</v>
      </c>
      <c r="E331" s="17">
        <f t="shared" si="88"/>
        <v>283.92</v>
      </c>
      <c r="F331" s="17">
        <f t="shared" si="88"/>
        <v>295.27680000000004</v>
      </c>
      <c r="G331" s="17">
        <f t="shared" si="88"/>
        <v>307.08787200000006</v>
      </c>
      <c r="H331" s="17">
        <f t="shared" si="88"/>
        <v>319.3713868800001</v>
      </c>
      <c r="I331" s="17">
        <f t="shared" si="88"/>
        <v>332.1462423552001</v>
      </c>
      <c r="J331" s="90" t="s">
        <v>113</v>
      </c>
    </row>
    <row r="332" spans="1:10" ht="15.75" thickBot="1">
      <c r="A332" s="51">
        <v>245</v>
      </c>
      <c r="B332" s="8" t="s">
        <v>5</v>
      </c>
      <c r="C332" s="18">
        <f>D332+E332+F332+G332+H332+I332</f>
        <v>0</v>
      </c>
      <c r="D332" s="18"/>
      <c r="E332" s="18"/>
      <c r="F332" s="18"/>
      <c r="G332" s="18"/>
      <c r="H332" s="18"/>
      <c r="I332" s="18"/>
      <c r="J332" s="10"/>
    </row>
    <row r="333" spans="1:10" ht="33" customHeight="1" thickBot="1">
      <c r="A333" s="51">
        <v>246</v>
      </c>
      <c r="B333" s="8" t="s">
        <v>25</v>
      </c>
      <c r="C333" s="18">
        <f>D333+E333+F333+G333+H333+I333</f>
        <v>0</v>
      </c>
      <c r="D333" s="18"/>
      <c r="E333" s="18"/>
      <c r="F333" s="18"/>
      <c r="G333" s="18"/>
      <c r="H333" s="18"/>
      <c r="I333" s="18"/>
      <c r="J333" s="10"/>
    </row>
    <row r="334" spans="1:10" ht="15.75" thickBot="1">
      <c r="A334" s="51">
        <v>247</v>
      </c>
      <c r="B334" s="8" t="s">
        <v>6</v>
      </c>
      <c r="C334" s="18">
        <f>D334+E334+F334+G334+H334+I334</f>
        <v>1810.8023012352005</v>
      </c>
      <c r="D334" s="18">
        <f aca="true" t="shared" si="89" ref="D334:I334">D335</f>
        <v>273</v>
      </c>
      <c r="E334" s="18">
        <f t="shared" si="89"/>
        <v>283.92</v>
      </c>
      <c r="F334" s="18">
        <f t="shared" si="89"/>
        <v>295.27680000000004</v>
      </c>
      <c r="G334" s="18">
        <f t="shared" si="89"/>
        <v>307.08787200000006</v>
      </c>
      <c r="H334" s="18">
        <f t="shared" si="89"/>
        <v>319.3713868800001</v>
      </c>
      <c r="I334" s="18">
        <f t="shared" si="89"/>
        <v>332.1462423552001</v>
      </c>
      <c r="J334" s="10"/>
    </row>
    <row r="335" spans="1:10" ht="35.25" customHeight="1" thickBot="1">
      <c r="A335" s="51">
        <v>248</v>
      </c>
      <c r="B335" s="8" t="s">
        <v>25</v>
      </c>
      <c r="C335" s="18">
        <f>D335+E335+F335+G335+H335+I335</f>
        <v>1810.8023012352005</v>
      </c>
      <c r="D335" s="18">
        <v>273</v>
      </c>
      <c r="E335" s="18">
        <f>D335*1.04</f>
        <v>283.92</v>
      </c>
      <c r="F335" s="18">
        <f>E335*1.04</f>
        <v>295.27680000000004</v>
      </c>
      <c r="G335" s="18">
        <f>F335*1.04</f>
        <v>307.08787200000006</v>
      </c>
      <c r="H335" s="18">
        <f>G335*1.04</f>
        <v>319.3713868800001</v>
      </c>
      <c r="I335" s="18">
        <f>H335*1.04</f>
        <v>332.1462423552001</v>
      </c>
      <c r="J335" s="10"/>
    </row>
    <row r="336" spans="1:10" ht="69.75" customHeight="1" thickBot="1">
      <c r="A336" s="51">
        <v>249</v>
      </c>
      <c r="B336" s="70" t="s">
        <v>39</v>
      </c>
      <c r="C336" s="17">
        <f>C337+C339</f>
        <v>1525.3</v>
      </c>
      <c r="D336" s="17">
        <f aca="true" t="shared" si="90" ref="D336:I336">D337+D339</f>
        <v>325.5</v>
      </c>
      <c r="E336" s="17">
        <f t="shared" si="90"/>
        <v>220.5</v>
      </c>
      <c r="F336" s="17">
        <f t="shared" si="90"/>
        <v>229.3</v>
      </c>
      <c r="G336" s="17">
        <f t="shared" si="90"/>
        <v>250</v>
      </c>
      <c r="H336" s="17">
        <f t="shared" si="90"/>
        <v>250</v>
      </c>
      <c r="I336" s="17">
        <f t="shared" si="90"/>
        <v>250</v>
      </c>
      <c r="J336" s="33" t="s">
        <v>114</v>
      </c>
    </row>
    <row r="337" spans="1:13" ht="15.75" thickBot="1">
      <c r="A337" s="51">
        <v>250</v>
      </c>
      <c r="B337" s="8" t="s">
        <v>5</v>
      </c>
      <c r="C337" s="18">
        <f>D337+E337+F337+G337+H337+I337</f>
        <v>113.5</v>
      </c>
      <c r="D337" s="18">
        <f>D338</f>
        <v>113.5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0"/>
      <c r="M337">
        <v>113.5</v>
      </c>
    </row>
    <row r="338" spans="1:13" ht="36.75" customHeight="1" thickBot="1">
      <c r="A338" s="51">
        <v>251</v>
      </c>
      <c r="B338" s="8" t="s">
        <v>25</v>
      </c>
      <c r="C338" s="18">
        <f>D338+E338+F338+G338+H338+I338</f>
        <v>113.5</v>
      </c>
      <c r="D338" s="18">
        <f>M338</f>
        <v>113.5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0"/>
      <c r="M338">
        <v>113.5</v>
      </c>
    </row>
    <row r="339" spans="1:10" ht="15.75" thickBot="1">
      <c r="A339" s="51">
        <v>252</v>
      </c>
      <c r="B339" s="8" t="s">
        <v>6</v>
      </c>
      <c r="C339" s="18">
        <f>D339+E339+F339+G339+H339+I339</f>
        <v>1411.8</v>
      </c>
      <c r="D339" s="18">
        <f aca="true" t="shared" si="91" ref="D339:I339">D340</f>
        <v>212</v>
      </c>
      <c r="E339" s="18">
        <f t="shared" si="91"/>
        <v>220.5</v>
      </c>
      <c r="F339" s="18">
        <f t="shared" si="91"/>
        <v>229.3</v>
      </c>
      <c r="G339" s="18">
        <f t="shared" si="91"/>
        <v>250</v>
      </c>
      <c r="H339" s="18">
        <f t="shared" si="91"/>
        <v>250</v>
      </c>
      <c r="I339" s="18">
        <f t="shared" si="91"/>
        <v>250</v>
      </c>
      <c r="J339" s="10"/>
    </row>
    <row r="340" spans="1:10" ht="39" customHeight="1" thickBot="1">
      <c r="A340" s="51">
        <v>253</v>
      </c>
      <c r="B340" s="8" t="s">
        <v>25</v>
      </c>
      <c r="C340" s="18">
        <f>D340+E340+F340+G340+H340+I340</f>
        <v>1411.8</v>
      </c>
      <c r="D340" s="36">
        <v>212</v>
      </c>
      <c r="E340" s="36">
        <v>220.5</v>
      </c>
      <c r="F340" s="36">
        <v>229.3</v>
      </c>
      <c r="G340" s="36">
        <v>250</v>
      </c>
      <c r="H340" s="36">
        <v>250</v>
      </c>
      <c r="I340" s="36">
        <v>250</v>
      </c>
      <c r="J340" s="10"/>
    </row>
    <row r="341" spans="1:10" ht="78" thickBot="1">
      <c r="A341" s="51">
        <v>254</v>
      </c>
      <c r="B341" s="80" t="s">
        <v>54</v>
      </c>
      <c r="C341" s="94">
        <f>C342</f>
        <v>0</v>
      </c>
      <c r="D341" s="94">
        <f aca="true" t="shared" si="92" ref="D341:I341">D342</f>
        <v>0</v>
      </c>
      <c r="E341" s="94">
        <f t="shared" si="92"/>
        <v>0</v>
      </c>
      <c r="F341" s="94">
        <f t="shared" si="92"/>
        <v>0</v>
      </c>
      <c r="G341" s="94">
        <f t="shared" si="92"/>
        <v>0</v>
      </c>
      <c r="H341" s="94">
        <f t="shared" si="92"/>
        <v>0</v>
      </c>
      <c r="I341" s="94">
        <f t="shared" si="92"/>
        <v>0</v>
      </c>
      <c r="J341" s="48" t="s">
        <v>115</v>
      </c>
    </row>
    <row r="342" spans="1:10" ht="15.75" thickBot="1">
      <c r="A342" s="51">
        <v>255</v>
      </c>
      <c r="B342" s="8" t="s">
        <v>6</v>
      </c>
      <c r="C342" s="18">
        <f>SUM(D342:I342)</f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28"/>
    </row>
    <row r="343" spans="1:10" ht="36" customHeight="1" thickBot="1">
      <c r="A343" s="51">
        <v>256</v>
      </c>
      <c r="B343" s="69" t="s">
        <v>25</v>
      </c>
      <c r="C343" s="18">
        <f>SUM(D343:I343)</f>
        <v>0</v>
      </c>
      <c r="D343" s="45">
        <v>0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7"/>
    </row>
    <row r="344" spans="1:10" ht="15.75" customHeight="1">
      <c r="A344" s="130">
        <v>257</v>
      </c>
      <c r="B344" s="168" t="s">
        <v>81</v>
      </c>
      <c r="C344" s="169"/>
      <c r="D344" s="169"/>
      <c r="E344" s="169"/>
      <c r="F344" s="169"/>
      <c r="G344" s="169"/>
      <c r="H344" s="169"/>
      <c r="I344" s="169"/>
      <c r="J344" s="170"/>
    </row>
    <row r="345" spans="1:10" ht="16.5" customHeight="1" thickBot="1">
      <c r="A345" s="131"/>
      <c r="B345" s="171" t="s">
        <v>71</v>
      </c>
      <c r="C345" s="172"/>
      <c r="D345" s="172"/>
      <c r="E345" s="172"/>
      <c r="F345" s="172"/>
      <c r="G345" s="172"/>
      <c r="H345" s="172"/>
      <c r="I345" s="172"/>
      <c r="J345" s="173"/>
    </row>
    <row r="346" spans="1:10" ht="15.75" thickBot="1">
      <c r="A346" s="51">
        <v>258</v>
      </c>
      <c r="B346" s="8" t="s">
        <v>9</v>
      </c>
      <c r="C346" s="17">
        <f>C347</f>
        <v>101267.2108672</v>
      </c>
      <c r="D346" s="17">
        <f aca="true" t="shared" si="93" ref="D346:I346">D347</f>
        <v>15878.9</v>
      </c>
      <c r="E346" s="17">
        <f t="shared" si="93"/>
        <v>16101</v>
      </c>
      <c r="F346" s="17">
        <f t="shared" si="93"/>
        <v>16327.008</v>
      </c>
      <c r="G346" s="17">
        <f t="shared" si="93"/>
        <v>16980.08832</v>
      </c>
      <c r="H346" s="17">
        <f t="shared" si="93"/>
        <v>17659.2918528</v>
      </c>
      <c r="I346" s="17">
        <f t="shared" si="93"/>
        <v>18320.9226944</v>
      </c>
      <c r="J346" s="28"/>
    </row>
    <row r="347" spans="1:10" ht="15.75" thickBot="1">
      <c r="A347" s="51">
        <v>259</v>
      </c>
      <c r="B347" s="8" t="s">
        <v>11</v>
      </c>
      <c r="C347" s="17">
        <f>D347+E347+F347+G347+H347+I347</f>
        <v>101267.2108672</v>
      </c>
      <c r="D347" s="18">
        <f aca="true" t="shared" si="94" ref="D347:I347">D351+D353+D355</f>
        <v>15878.9</v>
      </c>
      <c r="E347" s="18">
        <f t="shared" si="94"/>
        <v>16101</v>
      </c>
      <c r="F347" s="18">
        <f t="shared" si="94"/>
        <v>16327.008</v>
      </c>
      <c r="G347" s="18">
        <f t="shared" si="94"/>
        <v>16980.08832</v>
      </c>
      <c r="H347" s="18">
        <f t="shared" si="94"/>
        <v>17659.2918528</v>
      </c>
      <c r="I347" s="18">
        <f t="shared" si="94"/>
        <v>18320.9226944</v>
      </c>
      <c r="J347" s="28"/>
    </row>
    <row r="348" spans="1:10" ht="16.5" customHeight="1" hidden="1" thickBot="1">
      <c r="A348" s="51"/>
      <c r="B348" s="8" t="s">
        <v>7</v>
      </c>
      <c r="C348" s="18"/>
      <c r="D348" s="18"/>
      <c r="E348" s="18"/>
      <c r="F348" s="18"/>
      <c r="G348" s="18"/>
      <c r="H348" s="18"/>
      <c r="I348" s="18"/>
      <c r="J348" s="28"/>
    </row>
    <row r="349" spans="1:10" ht="16.5" customHeight="1" hidden="1" thickBot="1">
      <c r="A349" s="51"/>
      <c r="B349" s="8" t="s">
        <v>20</v>
      </c>
      <c r="C349" s="18"/>
      <c r="D349" s="18"/>
      <c r="E349" s="18"/>
      <c r="F349" s="18"/>
      <c r="G349" s="18"/>
      <c r="H349" s="18"/>
      <c r="I349" s="18"/>
      <c r="J349" s="28"/>
    </row>
    <row r="350" spans="1:10" ht="47.25" thickBot="1">
      <c r="A350" s="51">
        <v>260</v>
      </c>
      <c r="B350" s="70" t="s">
        <v>34</v>
      </c>
      <c r="C350" s="17">
        <f>C351</f>
        <v>99365.39005439999</v>
      </c>
      <c r="D350" s="17">
        <f aca="true" t="shared" si="95" ref="D350:I350">D351</f>
        <v>15585.4</v>
      </c>
      <c r="E350" s="17">
        <f t="shared" si="95"/>
        <v>15795.8</v>
      </c>
      <c r="F350" s="17">
        <f t="shared" si="95"/>
        <v>16009.6</v>
      </c>
      <c r="G350" s="17">
        <f t="shared" si="95"/>
        <v>16649.984</v>
      </c>
      <c r="H350" s="17">
        <f t="shared" si="95"/>
        <v>17315.983360000002</v>
      </c>
      <c r="I350" s="17">
        <f t="shared" si="95"/>
        <v>18008.6226944</v>
      </c>
      <c r="J350" s="31" t="s">
        <v>116</v>
      </c>
    </row>
    <row r="351" spans="1:10" ht="15.75" thickBot="1">
      <c r="A351" s="51">
        <v>261</v>
      </c>
      <c r="B351" s="8" t="s">
        <v>6</v>
      </c>
      <c r="C351" s="17">
        <f>D351+E351+F351+G351+H351+I351</f>
        <v>99365.39005439999</v>
      </c>
      <c r="D351" s="18">
        <v>15585.4</v>
      </c>
      <c r="E351" s="18">
        <v>15795.8</v>
      </c>
      <c r="F351" s="18">
        <v>16009.6</v>
      </c>
      <c r="G351" s="18">
        <f>F351*1.04</f>
        <v>16649.984</v>
      </c>
      <c r="H351" s="18">
        <f>G351*1.04</f>
        <v>17315.983360000002</v>
      </c>
      <c r="I351" s="18">
        <f>H351*1.04</f>
        <v>18008.6226944</v>
      </c>
      <c r="J351" s="28"/>
    </row>
    <row r="352" spans="1:10" ht="47.25" thickBot="1">
      <c r="A352" s="51">
        <v>262</v>
      </c>
      <c r="B352" s="70" t="s">
        <v>62</v>
      </c>
      <c r="C352" s="17">
        <f>C353</f>
        <v>1901.8208128</v>
      </c>
      <c r="D352" s="17">
        <f aca="true" t="shared" si="96" ref="D352:I352">D353</f>
        <v>293.5</v>
      </c>
      <c r="E352" s="17">
        <f t="shared" si="96"/>
        <v>305.2</v>
      </c>
      <c r="F352" s="17">
        <f t="shared" si="96"/>
        <v>317.408</v>
      </c>
      <c r="G352" s="17">
        <f t="shared" si="96"/>
        <v>330.10432000000003</v>
      </c>
      <c r="H352" s="17">
        <f t="shared" si="96"/>
        <v>343.30849280000007</v>
      </c>
      <c r="I352" s="17">
        <f t="shared" si="96"/>
        <v>312.3</v>
      </c>
      <c r="J352" s="31" t="s">
        <v>117</v>
      </c>
    </row>
    <row r="353" spans="1:10" ht="15.75" thickBot="1">
      <c r="A353" s="51">
        <v>263</v>
      </c>
      <c r="B353" s="8" t="s">
        <v>20</v>
      </c>
      <c r="C353" s="17">
        <f>D353+E353+F353+G353+H353+I353</f>
        <v>1901.8208128</v>
      </c>
      <c r="D353" s="18">
        <v>293.5</v>
      </c>
      <c r="E353" s="18">
        <v>305.2</v>
      </c>
      <c r="F353" s="18">
        <f>E353*1.04</f>
        <v>317.408</v>
      </c>
      <c r="G353" s="18">
        <f>F353*1.04</f>
        <v>330.10432000000003</v>
      </c>
      <c r="H353" s="18">
        <f>G353*1.04</f>
        <v>343.30849280000007</v>
      </c>
      <c r="I353" s="18">
        <v>312.3</v>
      </c>
      <c r="J353" s="28"/>
    </row>
    <row r="354" spans="1:10" ht="63.75" customHeight="1" hidden="1" thickBot="1">
      <c r="A354" s="51"/>
      <c r="B354" s="8" t="s">
        <v>28</v>
      </c>
      <c r="C354" s="17">
        <f>D354+E354+F354+G354+H354+I354</f>
        <v>0</v>
      </c>
      <c r="D354" s="17">
        <f aca="true" t="shared" si="97" ref="D354:I354">D355</f>
        <v>0</v>
      </c>
      <c r="E354" s="17">
        <f t="shared" si="97"/>
        <v>0</v>
      </c>
      <c r="F354" s="17">
        <f t="shared" si="97"/>
        <v>0</v>
      </c>
      <c r="G354" s="17">
        <f t="shared" si="97"/>
        <v>0</v>
      </c>
      <c r="H354" s="17">
        <f t="shared" si="97"/>
        <v>0</v>
      </c>
      <c r="I354" s="17">
        <f t="shared" si="97"/>
        <v>0</v>
      </c>
      <c r="J354" s="10"/>
    </row>
    <row r="355" spans="1:10" ht="16.5" customHeight="1" hidden="1" thickBot="1">
      <c r="A355" s="51"/>
      <c r="B355" s="44" t="s">
        <v>6</v>
      </c>
      <c r="C355" s="17">
        <f>D355+E355+F355+G355+H355+I355</f>
        <v>0</v>
      </c>
      <c r="D355" s="45"/>
      <c r="E355" s="45"/>
      <c r="F355" s="45"/>
      <c r="G355" s="45"/>
      <c r="H355" s="45"/>
      <c r="I355" s="45"/>
      <c r="J355" s="46"/>
    </row>
    <row r="356" spans="1:10" ht="38.25" customHeight="1" thickBot="1">
      <c r="A356" s="57">
        <v>264</v>
      </c>
      <c r="B356" s="8" t="s">
        <v>25</v>
      </c>
      <c r="C356" s="17">
        <f>D356+E356+F356+G356+H356+I356</f>
        <v>1901.8208128</v>
      </c>
      <c r="D356" s="18">
        <f aca="true" t="shared" si="98" ref="D356:I356">D353</f>
        <v>293.5</v>
      </c>
      <c r="E356" s="18">
        <f t="shared" si="98"/>
        <v>305.2</v>
      </c>
      <c r="F356" s="18">
        <f t="shared" si="98"/>
        <v>317.408</v>
      </c>
      <c r="G356" s="18">
        <f t="shared" si="98"/>
        <v>330.10432000000003</v>
      </c>
      <c r="H356" s="18">
        <f t="shared" si="98"/>
        <v>343.30849280000007</v>
      </c>
      <c r="I356" s="18">
        <f t="shared" si="98"/>
        <v>312.3</v>
      </c>
      <c r="J356" s="10"/>
    </row>
    <row r="357" spans="1:10" ht="66" customHeight="1" thickBot="1">
      <c r="A357" s="43">
        <v>265</v>
      </c>
      <c r="B357" s="81" t="s">
        <v>152</v>
      </c>
      <c r="C357" s="63">
        <f>C358</f>
        <v>0</v>
      </c>
      <c r="D357" s="63">
        <f aca="true" t="shared" si="99" ref="D357:I357">D358</f>
        <v>0</v>
      </c>
      <c r="E357" s="63">
        <f t="shared" si="99"/>
        <v>0</v>
      </c>
      <c r="F357" s="63">
        <f t="shared" si="99"/>
        <v>0</v>
      </c>
      <c r="G357" s="63">
        <f t="shared" si="99"/>
        <v>0</v>
      </c>
      <c r="H357" s="63">
        <f t="shared" si="99"/>
        <v>0</v>
      </c>
      <c r="I357" s="63">
        <f t="shared" si="99"/>
        <v>0</v>
      </c>
      <c r="J357" s="91" t="s">
        <v>118</v>
      </c>
    </row>
    <row r="358" spans="1:10" ht="15.75" thickBot="1">
      <c r="A358" s="51">
        <v>266</v>
      </c>
      <c r="B358" s="8" t="s">
        <v>20</v>
      </c>
      <c r="C358" s="17">
        <f>SUM(D358:I358)</f>
        <v>0</v>
      </c>
      <c r="D358" s="17">
        <f>SUM(E358:J358)</f>
        <v>0</v>
      </c>
      <c r="E358" s="17">
        <f>SUM(F358:K358)</f>
        <v>0</v>
      </c>
      <c r="F358" s="17">
        <f>SUM(G358:K358)</f>
        <v>0</v>
      </c>
      <c r="G358" s="17">
        <f>SUM(H358:K358)</f>
        <v>0</v>
      </c>
      <c r="H358" s="17">
        <f>SUM(I358:K358)</f>
        <v>0</v>
      </c>
      <c r="I358" s="17">
        <f>SUM(J358:K358)</f>
        <v>0</v>
      </c>
      <c r="J358" s="28"/>
    </row>
    <row r="359" spans="1:10" ht="22.5" customHeight="1" thickBot="1">
      <c r="A359" s="38">
        <v>267</v>
      </c>
      <c r="B359" s="165" t="s">
        <v>70</v>
      </c>
      <c r="C359" s="166"/>
      <c r="D359" s="166"/>
      <c r="E359" s="166"/>
      <c r="F359" s="166"/>
      <c r="G359" s="166"/>
      <c r="H359" s="166"/>
      <c r="I359" s="166"/>
      <c r="J359" s="167"/>
    </row>
    <row r="360" spans="1:10" ht="15.75" thickBot="1">
      <c r="A360" s="51">
        <v>268</v>
      </c>
      <c r="B360" s="8" t="s">
        <v>9</v>
      </c>
      <c r="C360" s="17">
        <f>C361</f>
        <v>0</v>
      </c>
      <c r="D360" s="17">
        <f aca="true" t="shared" si="100" ref="D360:I360">D361</f>
        <v>0</v>
      </c>
      <c r="E360" s="17">
        <f t="shared" si="100"/>
        <v>0</v>
      </c>
      <c r="F360" s="17">
        <f t="shared" si="100"/>
        <v>0</v>
      </c>
      <c r="G360" s="17">
        <f t="shared" si="100"/>
        <v>0</v>
      </c>
      <c r="H360" s="17">
        <f t="shared" si="100"/>
        <v>0</v>
      </c>
      <c r="I360" s="17">
        <f t="shared" si="100"/>
        <v>0</v>
      </c>
      <c r="J360" s="28"/>
    </row>
    <row r="361" spans="1:10" ht="15.75" thickBot="1">
      <c r="A361" s="51">
        <v>269</v>
      </c>
      <c r="B361" s="8" t="s">
        <v>11</v>
      </c>
      <c r="C361" s="17">
        <f>D361+E361+F361+G361+H361+I361</f>
        <v>0</v>
      </c>
      <c r="D361" s="18">
        <f aca="true" t="shared" si="101" ref="D361:I361">D365+D395+D397</f>
        <v>0</v>
      </c>
      <c r="E361" s="18">
        <f t="shared" si="101"/>
        <v>0</v>
      </c>
      <c r="F361" s="18">
        <f t="shared" si="101"/>
        <v>0</v>
      </c>
      <c r="G361" s="18">
        <f t="shared" si="101"/>
        <v>0</v>
      </c>
      <c r="H361" s="18">
        <f t="shared" si="101"/>
        <v>0</v>
      </c>
      <c r="I361" s="18">
        <f t="shared" si="101"/>
        <v>0</v>
      </c>
      <c r="J361" s="28"/>
    </row>
    <row r="362" spans="1:10" ht="16.5" customHeight="1" hidden="1">
      <c r="A362" s="51"/>
      <c r="B362" s="8" t="s">
        <v>7</v>
      </c>
      <c r="C362" s="18"/>
      <c r="D362" s="18"/>
      <c r="E362" s="18"/>
      <c r="F362" s="18"/>
      <c r="G362" s="18"/>
      <c r="H362" s="18"/>
      <c r="I362" s="18"/>
      <c r="J362" s="28"/>
    </row>
    <row r="363" spans="1:10" ht="16.5" customHeight="1" hidden="1">
      <c r="A363" s="51"/>
      <c r="B363" s="8" t="s">
        <v>20</v>
      </c>
      <c r="C363" s="18"/>
      <c r="D363" s="18"/>
      <c r="E363" s="18"/>
      <c r="F363" s="18"/>
      <c r="G363" s="18"/>
      <c r="H363" s="18"/>
      <c r="I363" s="18"/>
      <c r="J363" s="28"/>
    </row>
    <row r="364" spans="1:10" ht="47.25" thickBot="1">
      <c r="A364" s="51">
        <v>270</v>
      </c>
      <c r="B364" s="70" t="s">
        <v>56</v>
      </c>
      <c r="C364" s="17">
        <f>C365</f>
        <v>0</v>
      </c>
      <c r="D364" s="17">
        <f aca="true" t="shared" si="102" ref="D364:I364">D365</f>
        <v>0</v>
      </c>
      <c r="E364" s="17">
        <f t="shared" si="102"/>
        <v>0</v>
      </c>
      <c r="F364" s="17">
        <f t="shared" si="102"/>
        <v>0</v>
      </c>
      <c r="G364" s="17">
        <f t="shared" si="102"/>
        <v>0</v>
      </c>
      <c r="H364" s="17">
        <f t="shared" si="102"/>
        <v>0</v>
      </c>
      <c r="I364" s="17">
        <f t="shared" si="102"/>
        <v>0</v>
      </c>
      <c r="J364" s="61" t="s">
        <v>119</v>
      </c>
    </row>
    <row r="365" spans="1:10" ht="15.75" thickBot="1">
      <c r="A365" s="51">
        <v>271</v>
      </c>
      <c r="B365" s="8" t="s">
        <v>6</v>
      </c>
      <c r="C365" s="17">
        <f>D365+E365+F365+G365+H365+I365</f>
        <v>0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28"/>
    </row>
    <row r="366" spans="1:10" ht="38.25" customHeight="1" thickBot="1">
      <c r="A366" s="57">
        <v>272</v>
      </c>
      <c r="B366" s="8" t="s">
        <v>25</v>
      </c>
      <c r="C366" s="17">
        <f>D366+E366+F366+G366+H366+I366</f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0"/>
    </row>
    <row r="367" spans="1:10" ht="22.5" customHeight="1" thickBot="1">
      <c r="A367" s="38">
        <v>273</v>
      </c>
      <c r="B367" s="165" t="s">
        <v>69</v>
      </c>
      <c r="C367" s="166"/>
      <c r="D367" s="166"/>
      <c r="E367" s="166"/>
      <c r="F367" s="166"/>
      <c r="G367" s="166"/>
      <c r="H367" s="166"/>
      <c r="I367" s="166"/>
      <c r="J367" s="167"/>
    </row>
    <row r="368" spans="1:10" ht="15.75" thickBot="1">
      <c r="A368" s="51">
        <v>274</v>
      </c>
      <c r="B368" s="8" t="s">
        <v>9</v>
      </c>
      <c r="C368" s="17">
        <f>C369</f>
        <v>5114.8</v>
      </c>
      <c r="D368" s="17">
        <f aca="true" t="shared" si="103" ref="D368:I368">D369</f>
        <v>5114.8</v>
      </c>
      <c r="E368" s="17">
        <f t="shared" si="103"/>
        <v>0</v>
      </c>
      <c r="F368" s="17">
        <f t="shared" si="103"/>
        <v>0</v>
      </c>
      <c r="G368" s="17">
        <f t="shared" si="103"/>
        <v>0</v>
      </c>
      <c r="H368" s="17">
        <f t="shared" si="103"/>
        <v>0</v>
      </c>
      <c r="I368" s="17">
        <f t="shared" si="103"/>
        <v>0</v>
      </c>
      <c r="J368" s="28"/>
    </row>
    <row r="369" spans="1:10" ht="15.75" thickBot="1">
      <c r="A369" s="51">
        <v>275</v>
      </c>
      <c r="B369" s="8" t="s">
        <v>11</v>
      </c>
      <c r="C369" s="17">
        <f>D369+E369+F369+G369+H369+I369</f>
        <v>5114.8</v>
      </c>
      <c r="D369" s="18">
        <f aca="true" t="shared" si="104" ref="D369:I369">D373+D402+D404</f>
        <v>5114.8</v>
      </c>
      <c r="E369" s="18">
        <f t="shared" si="104"/>
        <v>0</v>
      </c>
      <c r="F369" s="18">
        <f t="shared" si="104"/>
        <v>0</v>
      </c>
      <c r="G369" s="18">
        <f t="shared" si="104"/>
        <v>0</v>
      </c>
      <c r="H369" s="18">
        <f t="shared" si="104"/>
        <v>0</v>
      </c>
      <c r="I369" s="18">
        <f t="shared" si="104"/>
        <v>0</v>
      </c>
      <c r="J369" s="28"/>
    </row>
    <row r="370" spans="1:10" ht="16.5" customHeight="1" hidden="1">
      <c r="A370" s="51"/>
      <c r="B370" s="8" t="s">
        <v>7</v>
      </c>
      <c r="C370" s="18"/>
      <c r="D370" s="18"/>
      <c r="E370" s="18"/>
      <c r="F370" s="18"/>
      <c r="G370" s="18"/>
      <c r="H370" s="18"/>
      <c r="I370" s="18"/>
      <c r="J370" s="28"/>
    </row>
    <row r="371" spans="1:10" ht="16.5" customHeight="1" hidden="1">
      <c r="A371" s="51"/>
      <c r="B371" s="8" t="s">
        <v>20</v>
      </c>
      <c r="C371" s="18"/>
      <c r="D371" s="18"/>
      <c r="E371" s="18"/>
      <c r="F371" s="18"/>
      <c r="G371" s="18"/>
      <c r="H371" s="18"/>
      <c r="I371" s="18"/>
      <c r="J371" s="28"/>
    </row>
    <row r="372" spans="1:10" ht="63" thickBot="1">
      <c r="A372" s="51">
        <v>276</v>
      </c>
      <c r="B372" s="70" t="s">
        <v>52</v>
      </c>
      <c r="C372" s="17">
        <f>C373</f>
        <v>5114.8</v>
      </c>
      <c r="D372" s="17">
        <f aca="true" t="shared" si="105" ref="D372:I372">D373</f>
        <v>5114.8</v>
      </c>
      <c r="E372" s="17">
        <f t="shared" si="105"/>
        <v>0</v>
      </c>
      <c r="F372" s="17">
        <f t="shared" si="105"/>
        <v>0</v>
      </c>
      <c r="G372" s="17">
        <f t="shared" si="105"/>
        <v>0</v>
      </c>
      <c r="H372" s="17">
        <f t="shared" si="105"/>
        <v>0</v>
      </c>
      <c r="I372" s="17">
        <f t="shared" si="105"/>
        <v>0</v>
      </c>
      <c r="J372" s="61" t="s">
        <v>120</v>
      </c>
    </row>
    <row r="373" spans="1:13" ht="15.75" thickBot="1">
      <c r="A373" s="51">
        <v>277</v>
      </c>
      <c r="B373" s="8" t="s">
        <v>6</v>
      </c>
      <c r="C373" s="17">
        <f>D373+E373+F373+G373+H373+I373</f>
        <v>5114.8</v>
      </c>
      <c r="D373" s="18">
        <f>7066+K373+M373</f>
        <v>5114.8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28"/>
      <c r="K373" s="103">
        <v>-2072</v>
      </c>
      <c r="M373" s="105">
        <v>120.8</v>
      </c>
    </row>
    <row r="374" spans="1:11" ht="38.25" customHeight="1" thickBot="1">
      <c r="A374" s="51">
        <v>278</v>
      </c>
      <c r="B374" s="8" t="s">
        <v>25</v>
      </c>
      <c r="C374" s="17">
        <f>D374+E374+F374+G374+H374+I374</f>
        <v>1724.9</v>
      </c>
      <c r="D374" s="13">
        <f>3796.9+K374</f>
        <v>1724.9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0"/>
      <c r="K374" s="104">
        <v>-2072</v>
      </c>
    </row>
    <row r="375" spans="1:10" ht="47.25" customHeight="1" thickBot="1">
      <c r="A375" s="38">
        <v>279</v>
      </c>
      <c r="B375" s="165" t="s">
        <v>82</v>
      </c>
      <c r="C375" s="166"/>
      <c r="D375" s="166"/>
      <c r="E375" s="166"/>
      <c r="F375" s="166"/>
      <c r="G375" s="166"/>
      <c r="H375" s="166"/>
      <c r="I375" s="166"/>
      <c r="J375" s="167"/>
    </row>
    <row r="376" spans="1:10" ht="15.75" thickBot="1">
      <c r="A376" s="59">
        <v>280</v>
      </c>
      <c r="B376" s="8" t="s">
        <v>9</v>
      </c>
      <c r="C376" s="17">
        <f>C377</f>
        <v>1989.977568</v>
      </c>
      <c r="D376" s="17">
        <f aca="true" t="shared" si="106" ref="D376:I376">D377</f>
        <v>300</v>
      </c>
      <c r="E376" s="17">
        <f t="shared" si="106"/>
        <v>312</v>
      </c>
      <c r="F376" s="17">
        <f t="shared" si="106"/>
        <v>324.5</v>
      </c>
      <c r="G376" s="17">
        <f t="shared" si="106"/>
        <v>337.48</v>
      </c>
      <c r="H376" s="17">
        <f t="shared" si="106"/>
        <v>350.97920000000005</v>
      </c>
      <c r="I376" s="17">
        <f t="shared" si="106"/>
        <v>365.01836800000007</v>
      </c>
      <c r="J376" s="28"/>
    </row>
    <row r="377" spans="1:10" ht="15.75" thickBot="1">
      <c r="A377" s="59">
        <v>281</v>
      </c>
      <c r="B377" s="8" t="s">
        <v>11</v>
      </c>
      <c r="C377" s="17">
        <f>D377+E377+F377+G377+H377+I377</f>
        <v>1989.977568</v>
      </c>
      <c r="D377" s="18">
        <f aca="true" t="shared" si="107" ref="D377:I377">D381+D410+D412</f>
        <v>300</v>
      </c>
      <c r="E377" s="18">
        <f t="shared" si="107"/>
        <v>312</v>
      </c>
      <c r="F377" s="18">
        <f t="shared" si="107"/>
        <v>324.5</v>
      </c>
      <c r="G377" s="18">
        <f t="shared" si="107"/>
        <v>337.48</v>
      </c>
      <c r="H377" s="18">
        <f t="shared" si="107"/>
        <v>350.97920000000005</v>
      </c>
      <c r="I377" s="18">
        <f t="shared" si="107"/>
        <v>365.01836800000007</v>
      </c>
      <c r="J377" s="28"/>
    </row>
    <row r="378" spans="1:10" ht="16.5" customHeight="1" hidden="1">
      <c r="A378" s="59"/>
      <c r="B378" s="8" t="s">
        <v>7</v>
      </c>
      <c r="C378" s="18"/>
      <c r="D378" s="18"/>
      <c r="E378" s="18"/>
      <c r="F378" s="18"/>
      <c r="G378" s="18"/>
      <c r="H378" s="18"/>
      <c r="I378" s="18"/>
      <c r="J378" s="28"/>
    </row>
    <row r="379" spans="1:10" ht="16.5" customHeight="1" hidden="1">
      <c r="A379" s="59"/>
      <c r="B379" s="8" t="s">
        <v>20</v>
      </c>
      <c r="C379" s="18"/>
      <c r="D379" s="18"/>
      <c r="E379" s="18"/>
      <c r="F379" s="18"/>
      <c r="G379" s="18"/>
      <c r="H379" s="18"/>
      <c r="I379" s="18"/>
      <c r="J379" s="28"/>
    </row>
    <row r="380" spans="1:10" ht="162.75" customHeight="1" thickBot="1">
      <c r="A380" s="59">
        <v>282</v>
      </c>
      <c r="B380" s="70" t="s">
        <v>153</v>
      </c>
      <c r="C380" s="17">
        <f>C381</f>
        <v>1989.977568</v>
      </c>
      <c r="D380" s="17">
        <f aca="true" t="shared" si="108" ref="D380:I381">D381</f>
        <v>300</v>
      </c>
      <c r="E380" s="17">
        <f t="shared" si="108"/>
        <v>312</v>
      </c>
      <c r="F380" s="17">
        <f t="shared" si="108"/>
        <v>324.5</v>
      </c>
      <c r="G380" s="17">
        <f t="shared" si="108"/>
        <v>337.48</v>
      </c>
      <c r="H380" s="17">
        <f t="shared" si="108"/>
        <v>350.97920000000005</v>
      </c>
      <c r="I380" s="17">
        <f t="shared" si="108"/>
        <v>365.01836800000007</v>
      </c>
      <c r="J380" s="61" t="s">
        <v>121</v>
      </c>
    </row>
    <row r="381" spans="1:10" ht="15.75" thickBot="1">
      <c r="A381" s="59">
        <v>283</v>
      </c>
      <c r="B381" s="8" t="s">
        <v>6</v>
      </c>
      <c r="C381" s="17">
        <f>D381+E381+F381+G381+H381+I381</f>
        <v>1989.977568</v>
      </c>
      <c r="D381" s="36">
        <f>D382</f>
        <v>300</v>
      </c>
      <c r="E381" s="36">
        <f t="shared" si="108"/>
        <v>312</v>
      </c>
      <c r="F381" s="36">
        <f t="shared" si="108"/>
        <v>324.5</v>
      </c>
      <c r="G381" s="36">
        <f t="shared" si="108"/>
        <v>337.48</v>
      </c>
      <c r="H381" s="36">
        <f t="shared" si="108"/>
        <v>350.97920000000005</v>
      </c>
      <c r="I381" s="36">
        <f t="shared" si="108"/>
        <v>365.01836800000007</v>
      </c>
      <c r="J381" s="28"/>
    </row>
    <row r="382" spans="1:10" ht="38.25" customHeight="1" thickBot="1">
      <c r="A382" s="59">
        <v>284</v>
      </c>
      <c r="B382" s="8" t="s">
        <v>25</v>
      </c>
      <c r="C382" s="17">
        <f>D382+E382+F382+G382+H382+I382</f>
        <v>1989.977568</v>
      </c>
      <c r="D382" s="18">
        <v>300</v>
      </c>
      <c r="E382" s="18">
        <v>312</v>
      </c>
      <c r="F382" s="18">
        <v>324.5</v>
      </c>
      <c r="G382" s="18">
        <f>F382*1.04</f>
        <v>337.48</v>
      </c>
      <c r="H382" s="18">
        <f>G382*1.04</f>
        <v>350.97920000000005</v>
      </c>
      <c r="I382" s="18">
        <f>H382*1.04</f>
        <v>365.01836800000007</v>
      </c>
      <c r="J382" s="10"/>
    </row>
    <row r="383" spans="1:10" ht="47.25" customHeight="1" hidden="1" thickBot="1">
      <c r="A383" s="38">
        <v>258</v>
      </c>
      <c r="B383" s="165" t="s">
        <v>59</v>
      </c>
      <c r="C383" s="166"/>
      <c r="D383" s="166"/>
      <c r="E383" s="166"/>
      <c r="F383" s="166"/>
      <c r="G383" s="166"/>
      <c r="H383" s="166"/>
      <c r="I383" s="166"/>
      <c r="J383" s="167"/>
    </row>
    <row r="384" spans="1:10" ht="16.5" customHeight="1" hidden="1" thickBot="1">
      <c r="A384" s="60">
        <v>259</v>
      </c>
      <c r="B384" s="8" t="s">
        <v>9</v>
      </c>
      <c r="C384" s="17" t="e">
        <f>C385</f>
        <v>#REF!</v>
      </c>
      <c r="D384" s="17">
        <f aca="true" t="shared" si="109" ref="D384:I384">D385</f>
        <v>0</v>
      </c>
      <c r="E384" s="17">
        <f t="shared" si="109"/>
        <v>0</v>
      </c>
      <c r="F384" s="17">
        <f t="shared" si="109"/>
        <v>0</v>
      </c>
      <c r="G384" s="17">
        <f t="shared" si="109"/>
        <v>0</v>
      </c>
      <c r="H384" s="17">
        <f t="shared" si="109"/>
        <v>0</v>
      </c>
      <c r="I384" s="17">
        <f t="shared" si="109"/>
        <v>0</v>
      </c>
      <c r="J384" s="28"/>
    </row>
    <row r="385" spans="1:10" ht="16.5" customHeight="1" hidden="1" thickBot="1">
      <c r="A385" s="60">
        <v>260</v>
      </c>
      <c r="B385" s="8" t="s">
        <v>11</v>
      </c>
      <c r="C385" s="17" t="e">
        <f>D385+E385+F385+G385+H385+I385+#REF!</f>
        <v>#REF!</v>
      </c>
      <c r="D385" s="18">
        <f aca="true" t="shared" si="110" ref="D385:I385">D389+D418+D420</f>
        <v>0</v>
      </c>
      <c r="E385" s="18">
        <f t="shared" si="110"/>
        <v>0</v>
      </c>
      <c r="F385" s="18">
        <f t="shared" si="110"/>
        <v>0</v>
      </c>
      <c r="G385" s="18">
        <f t="shared" si="110"/>
        <v>0</v>
      </c>
      <c r="H385" s="18">
        <f t="shared" si="110"/>
        <v>0</v>
      </c>
      <c r="I385" s="18">
        <f t="shared" si="110"/>
        <v>0</v>
      </c>
      <c r="J385" s="28"/>
    </row>
    <row r="386" spans="1:10" ht="16.5" customHeight="1" hidden="1">
      <c r="A386" s="60"/>
      <c r="B386" s="8" t="s">
        <v>7</v>
      </c>
      <c r="C386" s="18"/>
      <c r="D386" s="18"/>
      <c r="E386" s="18"/>
      <c r="F386" s="18"/>
      <c r="G386" s="18"/>
      <c r="H386" s="18"/>
      <c r="I386" s="18"/>
      <c r="J386" s="28"/>
    </row>
    <row r="387" spans="1:10" ht="16.5" customHeight="1" hidden="1">
      <c r="A387" s="60"/>
      <c r="B387" s="8" t="s">
        <v>20</v>
      </c>
      <c r="C387" s="18"/>
      <c r="D387" s="18"/>
      <c r="E387" s="18"/>
      <c r="F387" s="18"/>
      <c r="G387" s="18"/>
      <c r="H387" s="18"/>
      <c r="I387" s="18"/>
      <c r="J387" s="28"/>
    </row>
    <row r="388" spans="1:10" ht="63.75" customHeight="1" hidden="1" thickBot="1">
      <c r="A388" s="60">
        <v>261</v>
      </c>
      <c r="B388" s="27" t="s">
        <v>60</v>
      </c>
      <c r="C388" s="17" t="e">
        <f>C389</f>
        <v>#REF!</v>
      </c>
      <c r="D388" s="17">
        <f aca="true" t="shared" si="111" ref="D388:I388">D389</f>
        <v>0</v>
      </c>
      <c r="E388" s="17">
        <f t="shared" si="111"/>
        <v>0</v>
      </c>
      <c r="F388" s="17">
        <f t="shared" si="111"/>
        <v>0</v>
      </c>
      <c r="G388" s="17">
        <f t="shared" si="111"/>
        <v>0</v>
      </c>
      <c r="H388" s="17">
        <f t="shared" si="111"/>
        <v>0</v>
      </c>
      <c r="I388" s="17">
        <f t="shared" si="111"/>
        <v>0</v>
      </c>
      <c r="J388" s="61"/>
    </row>
    <row r="389" spans="1:10" ht="16.5" customHeight="1" hidden="1" thickBot="1">
      <c r="A389" s="60">
        <v>262</v>
      </c>
      <c r="B389" s="8" t="s">
        <v>6</v>
      </c>
      <c r="C389" s="17" t="e">
        <f>D389+E389+F389+G389+H389+I389+#REF!</f>
        <v>#REF!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28"/>
    </row>
    <row r="390" spans="1:10" ht="38.25" customHeight="1" hidden="1" thickBot="1">
      <c r="A390" s="60">
        <v>263</v>
      </c>
      <c r="B390" s="8" t="s">
        <v>25</v>
      </c>
      <c r="C390" s="13" t="e">
        <f>D390+E390+F390+G390+H390+I390+#REF!</f>
        <v>#REF!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0"/>
    </row>
    <row r="391" spans="1:10" ht="95.25" customHeight="1" hidden="1" thickBot="1">
      <c r="A391" s="60">
        <v>261</v>
      </c>
      <c r="B391" s="27" t="s">
        <v>61</v>
      </c>
      <c r="C391" s="17" t="e">
        <f>C392</f>
        <v>#REF!</v>
      </c>
      <c r="D391" s="17">
        <f aca="true" t="shared" si="112" ref="D391:I391">D392</f>
        <v>0</v>
      </c>
      <c r="E391" s="17">
        <f t="shared" si="112"/>
        <v>0</v>
      </c>
      <c r="F391" s="17">
        <f t="shared" si="112"/>
        <v>0</v>
      </c>
      <c r="G391" s="17">
        <f t="shared" si="112"/>
        <v>0</v>
      </c>
      <c r="H391" s="17">
        <f t="shared" si="112"/>
        <v>0</v>
      </c>
      <c r="I391" s="17">
        <f t="shared" si="112"/>
        <v>0</v>
      </c>
      <c r="J391" s="61"/>
    </row>
    <row r="392" spans="1:10" ht="16.5" customHeight="1" hidden="1" thickBot="1">
      <c r="A392" s="60">
        <v>262</v>
      </c>
      <c r="B392" s="8" t="s">
        <v>6</v>
      </c>
      <c r="C392" s="17" t="e">
        <f>D392+E392+F392+G392+H392+I392+#REF!</f>
        <v>#REF!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28"/>
    </row>
    <row r="393" spans="1:10" ht="38.25" customHeight="1" hidden="1" thickBot="1">
      <c r="A393" s="60">
        <v>263</v>
      </c>
      <c r="B393" s="8" t="s">
        <v>25</v>
      </c>
      <c r="C393" s="13" t="e">
        <f>D393+E393+F393+G393+H393+I393+#REF!</f>
        <v>#REF!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0"/>
    </row>
    <row r="394" ht="15" hidden="1">
      <c r="A394" s="4"/>
    </row>
  </sheetData>
  <sheetProtection/>
  <mergeCells count="205">
    <mergeCell ref="I3:J3"/>
    <mergeCell ref="B9:J9"/>
    <mergeCell ref="H195:H196"/>
    <mergeCell ref="I195:I196"/>
    <mergeCell ref="J195:J196"/>
    <mergeCell ref="A195:A196"/>
    <mergeCell ref="C195:C196"/>
    <mergeCell ref="D195:D196"/>
    <mergeCell ref="E195:E196"/>
    <mergeCell ref="F195:F196"/>
    <mergeCell ref="G195:G196"/>
    <mergeCell ref="B383:J383"/>
    <mergeCell ref="B359:J359"/>
    <mergeCell ref="A344:A345"/>
    <mergeCell ref="B344:J344"/>
    <mergeCell ref="B345:J345"/>
    <mergeCell ref="B321:J321"/>
    <mergeCell ref="B367:J367"/>
    <mergeCell ref="B375:J375"/>
    <mergeCell ref="J311:J312"/>
    <mergeCell ref="J316:J317"/>
    <mergeCell ref="J282:J283"/>
    <mergeCell ref="J286:J287"/>
    <mergeCell ref="A282:A283"/>
    <mergeCell ref="C282:C283"/>
    <mergeCell ref="D282:D283"/>
    <mergeCell ref="E282:E283"/>
    <mergeCell ref="F282:F283"/>
    <mergeCell ref="G282:G283"/>
    <mergeCell ref="H282:H283"/>
    <mergeCell ref="I282:I283"/>
    <mergeCell ref="H271:H272"/>
    <mergeCell ref="I271:I272"/>
    <mergeCell ref="J271:J272"/>
    <mergeCell ref="A271:A272"/>
    <mergeCell ref="C271:C272"/>
    <mergeCell ref="D271:D272"/>
    <mergeCell ref="E271:E272"/>
    <mergeCell ref="F271:F272"/>
    <mergeCell ref="G271:G272"/>
    <mergeCell ref="B262:J262"/>
    <mergeCell ref="H247:H248"/>
    <mergeCell ref="I247:I248"/>
    <mergeCell ref="H239:H240"/>
    <mergeCell ref="I239:I240"/>
    <mergeCell ref="J239:J240"/>
    <mergeCell ref="J247:J248"/>
    <mergeCell ref="J251:J252"/>
    <mergeCell ref="G251:G252"/>
    <mergeCell ref="A239:A240"/>
    <mergeCell ref="C239:C240"/>
    <mergeCell ref="D239:D240"/>
    <mergeCell ref="E239:E240"/>
    <mergeCell ref="F239:F240"/>
    <mergeCell ref="G239:G240"/>
    <mergeCell ref="J228:J229"/>
    <mergeCell ref="A231:A232"/>
    <mergeCell ref="A228:A229"/>
    <mergeCell ref="C228:C229"/>
    <mergeCell ref="D228:D229"/>
    <mergeCell ref="E228:E229"/>
    <mergeCell ref="F228:F229"/>
    <mergeCell ref="G228:G229"/>
    <mergeCell ref="H228:H229"/>
    <mergeCell ref="I228:I229"/>
    <mergeCell ref="J221:J222"/>
    <mergeCell ref="A221:A222"/>
    <mergeCell ref="C221:C222"/>
    <mergeCell ref="D221:D222"/>
    <mergeCell ref="E221:E222"/>
    <mergeCell ref="F221:F222"/>
    <mergeCell ref="G221:G222"/>
    <mergeCell ref="H221:H222"/>
    <mergeCell ref="I221:I222"/>
    <mergeCell ref="B207:J207"/>
    <mergeCell ref="H179:H180"/>
    <mergeCell ref="I179:I180"/>
    <mergeCell ref="J179:J180"/>
    <mergeCell ref="A179:A180"/>
    <mergeCell ref="C179:C180"/>
    <mergeCell ref="D179:D180"/>
    <mergeCell ref="E179:E180"/>
    <mergeCell ref="F179:F180"/>
    <mergeCell ref="G179:G180"/>
    <mergeCell ref="G156:G157"/>
    <mergeCell ref="H156:H157"/>
    <mergeCell ref="I156:I157"/>
    <mergeCell ref="J156:J157"/>
    <mergeCell ref="A156:A157"/>
    <mergeCell ref="C156:C157"/>
    <mergeCell ref="D156:D157"/>
    <mergeCell ref="E156:E157"/>
    <mergeCell ref="F156:F157"/>
    <mergeCell ref="A145:A146"/>
    <mergeCell ref="C145:C146"/>
    <mergeCell ref="D145:D146"/>
    <mergeCell ref="E145:E146"/>
    <mergeCell ref="F145:F146"/>
    <mergeCell ref="G145:G146"/>
    <mergeCell ref="H145:H146"/>
    <mergeCell ref="I145:I146"/>
    <mergeCell ref="J139:J140"/>
    <mergeCell ref="A139:A140"/>
    <mergeCell ref="C139:C140"/>
    <mergeCell ref="D139:D140"/>
    <mergeCell ref="E139:E140"/>
    <mergeCell ref="F139:F140"/>
    <mergeCell ref="G139:G140"/>
    <mergeCell ref="H139:H140"/>
    <mergeCell ref="I139:I140"/>
    <mergeCell ref="J133:J134"/>
    <mergeCell ref="A133:A134"/>
    <mergeCell ref="C133:C134"/>
    <mergeCell ref="D133:D134"/>
    <mergeCell ref="E133:E134"/>
    <mergeCell ref="F133:F134"/>
    <mergeCell ref="G133:G134"/>
    <mergeCell ref="H133:H134"/>
    <mergeCell ref="I133:I134"/>
    <mergeCell ref="I127:I128"/>
    <mergeCell ref="J127:J128"/>
    <mergeCell ref="A127:A128"/>
    <mergeCell ref="C127:C128"/>
    <mergeCell ref="D127:D128"/>
    <mergeCell ref="E127:E128"/>
    <mergeCell ref="F127:F128"/>
    <mergeCell ref="G127:G128"/>
    <mergeCell ref="H127:H128"/>
    <mergeCell ref="A123:A124"/>
    <mergeCell ref="C123:C124"/>
    <mergeCell ref="D123:D124"/>
    <mergeCell ref="E123:E124"/>
    <mergeCell ref="F123:F124"/>
    <mergeCell ref="G123:G124"/>
    <mergeCell ref="H123:H124"/>
    <mergeCell ref="G70:G71"/>
    <mergeCell ref="H70:H71"/>
    <mergeCell ref="I70:I71"/>
    <mergeCell ref="J70:J71"/>
    <mergeCell ref="A70:A71"/>
    <mergeCell ref="C70:C71"/>
    <mergeCell ref="D70:D71"/>
    <mergeCell ref="E70:E71"/>
    <mergeCell ref="F70:F71"/>
    <mergeCell ref="J59:J60"/>
    <mergeCell ref="A59:A60"/>
    <mergeCell ref="C59:C60"/>
    <mergeCell ref="D59:D60"/>
    <mergeCell ref="E59:E60"/>
    <mergeCell ref="F59:F60"/>
    <mergeCell ref="G59:G60"/>
    <mergeCell ref="H59:H60"/>
    <mergeCell ref="I59:I60"/>
    <mergeCell ref="I53:I54"/>
    <mergeCell ref="J53:J54"/>
    <mergeCell ref="A53:A54"/>
    <mergeCell ref="C53:C54"/>
    <mergeCell ref="D53:D54"/>
    <mergeCell ref="E53:E54"/>
    <mergeCell ref="F53:F54"/>
    <mergeCell ref="G53:G54"/>
    <mergeCell ref="H53:H54"/>
    <mergeCell ref="I49:I50"/>
    <mergeCell ref="J49:J50"/>
    <mergeCell ref="B28:J28"/>
    <mergeCell ref="B11:B15"/>
    <mergeCell ref="C49:C50"/>
    <mergeCell ref="D49:D50"/>
    <mergeCell ref="E49:E50"/>
    <mergeCell ref="F49:F50"/>
    <mergeCell ref="G49:G50"/>
    <mergeCell ref="H49:H50"/>
    <mergeCell ref="A247:A248"/>
    <mergeCell ref="C11:I14"/>
    <mergeCell ref="C247:C248"/>
    <mergeCell ref="D247:D248"/>
    <mergeCell ref="E247:E248"/>
    <mergeCell ref="F247:F248"/>
    <mergeCell ref="G247:G248"/>
    <mergeCell ref="B78:J78"/>
    <mergeCell ref="I123:I124"/>
    <mergeCell ref="J123:J124"/>
    <mergeCell ref="J201:J202"/>
    <mergeCell ref="A201:A202"/>
    <mergeCell ref="C201:C202"/>
    <mergeCell ref="D201:D202"/>
    <mergeCell ref="E201:E202"/>
    <mergeCell ref="F201:F202"/>
    <mergeCell ref="G201:G202"/>
    <mergeCell ref="A254:A255"/>
    <mergeCell ref="A251:A252"/>
    <mergeCell ref="C251:C252"/>
    <mergeCell ref="D251:D252"/>
    <mergeCell ref="E251:E252"/>
    <mergeCell ref="F251:F252"/>
    <mergeCell ref="I7:J7"/>
    <mergeCell ref="I8:J8"/>
    <mergeCell ref="I2:J2"/>
    <mergeCell ref="H251:H252"/>
    <mergeCell ref="I251:I252"/>
    <mergeCell ref="I5:J5"/>
    <mergeCell ref="I6:J6"/>
    <mergeCell ref="J11:J13"/>
    <mergeCell ref="H201:H202"/>
    <mergeCell ref="I201:I202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60" r:id="rId1"/>
  <rowBreaks count="17" manualBreakCount="17">
    <brk id="27" max="34" man="1"/>
    <brk id="52" max="34" man="1"/>
    <brk id="77" max="34" man="1"/>
    <brk id="104" max="34" man="1"/>
    <brk id="122" max="9" man="1"/>
    <brk id="144" max="9" man="1"/>
    <brk id="171" max="9" man="1"/>
    <brk id="189" max="9" man="1"/>
    <brk id="206" max="9" man="1"/>
    <brk id="233" max="34" man="1"/>
    <brk id="261" max="34" man="1"/>
    <brk id="290" max="9" man="1"/>
    <brk id="310" max="9" man="1"/>
    <brk id="320" max="34" man="1"/>
    <brk id="343" max="34" man="1"/>
    <brk id="366" max="34" man="1"/>
    <brk id="382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02"/>
  <sheetViews>
    <sheetView tabSelected="1" view="pageBreakPreview" zoomScaleSheetLayoutView="100" zoomScalePageLayoutView="0" workbookViewId="0" topLeftCell="A1">
      <pane ySplit="15" topLeftCell="A16" activePane="bottomLeft" state="frozen"/>
      <selection pane="topLeft" activeCell="A1" sqref="A1"/>
      <selection pane="bottomLeft" activeCell="I6" sqref="I6:J6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10.421875" style="0" customWidth="1"/>
    <col min="4" max="4" width="10.140625" style="0" customWidth="1"/>
    <col min="6" max="7" width="9.28125" style="0" customWidth="1"/>
    <col min="10" max="10" width="31.57421875" style="0" customWidth="1"/>
    <col min="11" max="14" width="0" style="0" hidden="1" customWidth="1"/>
  </cols>
  <sheetData>
    <row r="1" ht="14.25">
      <c r="J1" s="108"/>
    </row>
    <row r="2" spans="8:11" ht="14.25">
      <c r="H2" s="108"/>
      <c r="I2" s="123" t="s">
        <v>155</v>
      </c>
      <c r="J2" s="123"/>
      <c r="K2" s="108"/>
    </row>
    <row r="3" spans="9:11" ht="14.25">
      <c r="I3" s="122" t="s">
        <v>156</v>
      </c>
      <c r="J3" s="174"/>
      <c r="K3" s="108"/>
    </row>
    <row r="4" spans="9:11" ht="14.25">
      <c r="I4" s="108" t="s">
        <v>125</v>
      </c>
      <c r="J4" s="109"/>
      <c r="K4" s="108"/>
    </row>
    <row r="5" spans="9:11" ht="14.25">
      <c r="I5" s="122" t="s">
        <v>165</v>
      </c>
      <c r="J5" s="122"/>
      <c r="K5" s="108"/>
    </row>
    <row r="6" spans="9:11" ht="14.25">
      <c r="I6" s="122"/>
      <c r="J6" s="122"/>
      <c r="K6" s="108"/>
    </row>
    <row r="7" spans="9:11" ht="14.25">
      <c r="I7" s="122"/>
      <c r="J7" s="122"/>
      <c r="K7" s="108"/>
    </row>
    <row r="8" spans="9:11" ht="14.25">
      <c r="I8" s="122"/>
      <c r="J8" s="122"/>
      <c r="K8" s="108"/>
    </row>
    <row r="9" spans="1:10" ht="29.25" customHeight="1">
      <c r="A9" s="54"/>
      <c r="B9" s="175" t="s">
        <v>124</v>
      </c>
      <c r="C9" s="176"/>
      <c r="D9" s="176"/>
      <c r="E9" s="176"/>
      <c r="F9" s="176"/>
      <c r="G9" s="176"/>
      <c r="H9" s="176"/>
      <c r="I9" s="176"/>
      <c r="J9" s="176"/>
    </row>
    <row r="10" spans="1:13" ht="15" thickBot="1">
      <c r="A10" s="1"/>
      <c r="L10" s="106"/>
      <c r="M10" s="106">
        <v>44001</v>
      </c>
    </row>
    <row r="11" spans="1:10" ht="75.75" customHeight="1">
      <c r="A11" s="113" t="s">
        <v>0</v>
      </c>
      <c r="B11" s="149" t="s">
        <v>2</v>
      </c>
      <c r="C11" s="136" t="s">
        <v>3</v>
      </c>
      <c r="D11" s="137"/>
      <c r="E11" s="137"/>
      <c r="F11" s="137"/>
      <c r="G11" s="137"/>
      <c r="H11" s="137"/>
      <c r="I11" s="137"/>
      <c r="J11" s="126" t="s">
        <v>77</v>
      </c>
    </row>
    <row r="12" spans="1:10" ht="69.75" customHeight="1">
      <c r="A12" s="114" t="s">
        <v>1</v>
      </c>
      <c r="B12" s="150"/>
      <c r="C12" s="138"/>
      <c r="D12" s="139"/>
      <c r="E12" s="139"/>
      <c r="F12" s="139"/>
      <c r="G12" s="139"/>
      <c r="H12" s="139"/>
      <c r="I12" s="139"/>
      <c r="J12" s="127"/>
    </row>
    <row r="13" spans="1:10" ht="21.75" customHeight="1">
      <c r="A13" s="2"/>
      <c r="B13" s="150"/>
      <c r="C13" s="138"/>
      <c r="D13" s="139"/>
      <c r="E13" s="139"/>
      <c r="F13" s="139"/>
      <c r="G13" s="139"/>
      <c r="H13" s="139"/>
      <c r="I13" s="139"/>
      <c r="J13" s="127"/>
    </row>
    <row r="14" spans="1:10" ht="15.75" thickBot="1">
      <c r="A14" s="2"/>
      <c r="B14" s="150"/>
      <c r="C14" s="140"/>
      <c r="D14" s="141"/>
      <c r="E14" s="141"/>
      <c r="F14" s="141"/>
      <c r="G14" s="141"/>
      <c r="H14" s="141"/>
      <c r="I14" s="141"/>
      <c r="J14" s="53"/>
    </row>
    <row r="15" spans="1:10" ht="15.75" thickBot="1">
      <c r="A15" s="3"/>
      <c r="B15" s="151"/>
      <c r="C15" s="53" t="s">
        <v>4</v>
      </c>
      <c r="D15" s="53">
        <v>2020</v>
      </c>
      <c r="E15" s="53">
        <v>2021</v>
      </c>
      <c r="F15" s="53">
        <v>2022</v>
      </c>
      <c r="G15" s="53">
        <v>2023</v>
      </c>
      <c r="H15" s="53">
        <v>2024</v>
      </c>
      <c r="I15" s="82">
        <v>2025</v>
      </c>
      <c r="J15" s="53"/>
    </row>
    <row r="16" spans="1:10" ht="15.7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11</v>
      </c>
    </row>
    <row r="17" spans="1:10" ht="31.5" thickBot="1">
      <c r="A17" s="7">
        <v>2</v>
      </c>
      <c r="B17" s="8" t="s">
        <v>40</v>
      </c>
      <c r="C17" s="85">
        <f>SUM(D17:I17)</f>
        <v>2450418.9196213246</v>
      </c>
      <c r="D17" s="86">
        <f>D18+D20+D22</f>
        <v>404762</v>
      </c>
      <c r="E17" s="86">
        <f>E18+E20+E22+0.1</f>
        <v>382101.044</v>
      </c>
      <c r="F17" s="86">
        <f>F18+F20+F22</f>
        <v>414035.5632</v>
      </c>
      <c r="G17" s="86">
        <f>G18+G20+G22-0.1</f>
        <v>409361.19372800004</v>
      </c>
      <c r="H17" s="86">
        <f>H18+H20+H22</f>
        <v>416427.49731712</v>
      </c>
      <c r="I17" s="86">
        <f>I18+I20+I22+0.1</f>
        <v>423731.62137620477</v>
      </c>
      <c r="J17" s="9"/>
    </row>
    <row r="18" spans="1:10" ht="15.75" thickBot="1">
      <c r="A18" s="7">
        <v>3</v>
      </c>
      <c r="B18" s="8" t="s">
        <v>43</v>
      </c>
      <c r="C18" s="85">
        <f aca="true" t="shared" si="0" ref="C18:C23">SUM(D18:I18)</f>
        <v>24191.100000000002</v>
      </c>
      <c r="D18" s="88">
        <f>D82</f>
        <v>5314.3</v>
      </c>
      <c r="E18" s="88">
        <f aca="true" t="shared" si="1" ref="E18:I19">E82</f>
        <v>9438.400000000001</v>
      </c>
      <c r="F18" s="88">
        <f t="shared" si="1"/>
        <v>9438.400000000001</v>
      </c>
      <c r="G18" s="88">
        <f t="shared" si="1"/>
        <v>0</v>
      </c>
      <c r="H18" s="88">
        <f t="shared" si="1"/>
        <v>0</v>
      </c>
      <c r="I18" s="88">
        <f t="shared" si="1"/>
        <v>0</v>
      </c>
      <c r="J18" s="9"/>
    </row>
    <row r="19" spans="1:10" ht="31.5" thickBot="1">
      <c r="A19" s="7">
        <v>4</v>
      </c>
      <c r="B19" s="8" t="s">
        <v>29</v>
      </c>
      <c r="C19" s="85">
        <f t="shared" si="0"/>
        <v>9489.1</v>
      </c>
      <c r="D19" s="88">
        <f>D83</f>
        <v>2650.5</v>
      </c>
      <c r="E19" s="88">
        <f>E83</f>
        <v>3419.3</v>
      </c>
      <c r="F19" s="88">
        <f t="shared" si="1"/>
        <v>3419.3</v>
      </c>
      <c r="G19" s="88">
        <f t="shared" si="1"/>
        <v>0</v>
      </c>
      <c r="H19" s="88">
        <f t="shared" si="1"/>
        <v>0</v>
      </c>
      <c r="I19" s="88">
        <f t="shared" si="1"/>
        <v>0</v>
      </c>
      <c r="J19" s="9"/>
    </row>
    <row r="20" spans="1:10" ht="15.75" thickBot="1">
      <c r="A20" s="7">
        <v>5</v>
      </c>
      <c r="B20" s="8" t="s">
        <v>5</v>
      </c>
      <c r="C20" s="85">
        <f>SUM(D20:I20)+0.1</f>
        <v>1392705.6161984</v>
      </c>
      <c r="D20" s="88">
        <f aca="true" t="shared" si="2" ref="D20:I20">D30+D84+D217+D272+D331</f>
        <v>214477.2</v>
      </c>
      <c r="E20" s="88">
        <f t="shared" si="2"/>
        <v>224885.564</v>
      </c>
      <c r="F20" s="88">
        <f t="shared" si="2"/>
        <v>238466.5</v>
      </c>
      <c r="G20" s="88">
        <f t="shared" si="2"/>
        <v>238046.824</v>
      </c>
      <c r="H20" s="88">
        <f t="shared" si="2"/>
        <v>238288.85696</v>
      </c>
      <c r="I20" s="88">
        <f t="shared" si="2"/>
        <v>238540.5712384</v>
      </c>
      <c r="J20" s="9"/>
    </row>
    <row r="21" spans="1:10" ht="31.5" thickBot="1">
      <c r="A21" s="7">
        <v>6</v>
      </c>
      <c r="B21" s="8" t="s">
        <v>29</v>
      </c>
      <c r="C21" s="85">
        <f t="shared" si="0"/>
        <v>881328.5683282943</v>
      </c>
      <c r="D21" s="88">
        <f aca="true" t="shared" si="3" ref="D21:I21">D31+D85+D218+D273+D333</f>
        <v>132649.9</v>
      </c>
      <c r="E21" s="88">
        <f t="shared" si="3"/>
        <v>141275.34</v>
      </c>
      <c r="F21" s="88">
        <f t="shared" si="3"/>
        <v>152035.76960000003</v>
      </c>
      <c r="G21" s="88">
        <f t="shared" si="3"/>
        <v>151594.656384</v>
      </c>
      <c r="H21" s="88">
        <f t="shared" si="3"/>
        <v>151786.62663935998</v>
      </c>
      <c r="I21" s="88">
        <f t="shared" si="3"/>
        <v>151986.27570493438</v>
      </c>
      <c r="J21" s="9"/>
    </row>
    <row r="22" spans="1:10" ht="15.75" thickBot="1">
      <c r="A22" s="7">
        <v>7</v>
      </c>
      <c r="B22" s="8" t="s">
        <v>6</v>
      </c>
      <c r="C22" s="85">
        <f t="shared" si="0"/>
        <v>1033522.2034229249</v>
      </c>
      <c r="D22" s="85">
        <f>D32+D86+D219+D274+D333+D355+D381+D373+D389+0.1</f>
        <v>184970.49999999997</v>
      </c>
      <c r="E22" s="85">
        <f>E32+E86+E219+E274+E333+E355+E381+E373+E389</f>
        <v>147776.98</v>
      </c>
      <c r="F22" s="85">
        <f>F32+F86+F219+F274+F333+F355+F381+F373+F389-0.1</f>
        <v>166130.66319999998</v>
      </c>
      <c r="G22" s="85">
        <f>G32+G86+G219+G274+G333+G355+G381+G373+G389</f>
        <v>171314.46972800003</v>
      </c>
      <c r="H22" s="85">
        <f>H32+H86+H219+H274+H333+H355+H381+H373+H389</f>
        <v>178138.64035712002</v>
      </c>
      <c r="I22" s="85">
        <f>I32+I86+I219+I274+I333+I355+I381+I373+I389</f>
        <v>185190.95013780482</v>
      </c>
      <c r="J22" s="9"/>
    </row>
    <row r="23" spans="1:10" ht="31.5" thickBot="1">
      <c r="A23" s="7">
        <v>8</v>
      </c>
      <c r="B23" s="8" t="s">
        <v>29</v>
      </c>
      <c r="C23" s="85">
        <f t="shared" si="0"/>
        <v>566946.8067258061</v>
      </c>
      <c r="D23" s="85">
        <f aca="true" t="shared" si="4" ref="D23:I23">D33+D90+D220+D275+D334+D390+D382</f>
        <v>108965.5</v>
      </c>
      <c r="E23" s="85">
        <f t="shared" si="4"/>
        <v>75639.568</v>
      </c>
      <c r="F23" s="85">
        <f t="shared" si="4"/>
        <v>89910.91872</v>
      </c>
      <c r="G23" s="85">
        <f t="shared" si="4"/>
        <v>93762.1394688</v>
      </c>
      <c r="H23" s="85">
        <f t="shared" si="4"/>
        <v>97428.06104755201</v>
      </c>
      <c r="I23" s="85">
        <f t="shared" si="4"/>
        <v>101240.6194894541</v>
      </c>
      <c r="J23" s="9"/>
    </row>
    <row r="24" spans="1:10" ht="16.5" customHeight="1" hidden="1" thickBot="1">
      <c r="A24" s="7"/>
      <c r="B24" s="8" t="s">
        <v>7</v>
      </c>
      <c r="C24" s="14"/>
      <c r="D24" s="14"/>
      <c r="E24" s="15"/>
      <c r="F24" s="14"/>
      <c r="G24" s="14"/>
      <c r="H24" s="14"/>
      <c r="I24" s="14"/>
      <c r="J24" s="9"/>
    </row>
    <row r="25" spans="1:10" ht="16.5" customHeight="1" hidden="1" thickBot="1">
      <c r="A25" s="7"/>
      <c r="B25" s="8" t="s">
        <v>5</v>
      </c>
      <c r="C25" s="14"/>
      <c r="D25" s="14"/>
      <c r="E25" s="14"/>
      <c r="F25" s="14"/>
      <c r="G25" s="14"/>
      <c r="H25" s="14"/>
      <c r="I25" s="14"/>
      <c r="J25" s="9"/>
    </row>
    <row r="26" spans="1:10" ht="16.5" customHeight="1" hidden="1" thickBot="1">
      <c r="A26" s="7"/>
      <c r="B26" s="8" t="s">
        <v>6</v>
      </c>
      <c r="C26" s="14"/>
      <c r="D26" s="14"/>
      <c r="E26" s="14"/>
      <c r="F26" s="14"/>
      <c r="G26" s="14"/>
      <c r="H26" s="14"/>
      <c r="I26" s="14"/>
      <c r="J26" s="9"/>
    </row>
    <row r="27" spans="1:10" ht="32.25" customHeight="1" hidden="1" thickBot="1">
      <c r="A27" s="7"/>
      <c r="B27" s="8" t="s">
        <v>8</v>
      </c>
      <c r="C27" s="14"/>
      <c r="D27" s="14"/>
      <c r="E27" s="15"/>
      <c r="F27" s="14"/>
      <c r="G27" s="14"/>
      <c r="H27" s="14"/>
      <c r="I27" s="14"/>
      <c r="J27" s="9"/>
    </row>
    <row r="28" spans="1:10" ht="31.5" customHeight="1" thickBot="1">
      <c r="A28" s="7">
        <v>9</v>
      </c>
      <c r="B28" s="142" t="s">
        <v>75</v>
      </c>
      <c r="C28" s="143"/>
      <c r="D28" s="143"/>
      <c r="E28" s="143"/>
      <c r="F28" s="143"/>
      <c r="G28" s="143"/>
      <c r="H28" s="143"/>
      <c r="I28" s="143"/>
      <c r="J28" s="144"/>
    </row>
    <row r="29" spans="1:10" ht="60.75" customHeight="1" thickBot="1">
      <c r="A29" s="112">
        <v>10</v>
      </c>
      <c r="B29" s="16" t="s">
        <v>9</v>
      </c>
      <c r="C29" s="17">
        <f>D29+E29+F29+G29+H29+I29</f>
        <v>727802.7483711999</v>
      </c>
      <c r="D29" s="17">
        <f aca="true" t="shared" si="5" ref="D29:I29">D30+D32</f>
        <v>118823.79999999999</v>
      </c>
      <c r="E29" s="17">
        <f t="shared" si="5"/>
        <v>115141.9</v>
      </c>
      <c r="F29" s="17">
        <f t="shared" si="5"/>
        <v>120675.9</v>
      </c>
      <c r="G29" s="17">
        <f t="shared" si="5"/>
        <v>122522.33600000001</v>
      </c>
      <c r="H29" s="17">
        <f t="shared" si="5"/>
        <v>124362.54528000002</v>
      </c>
      <c r="I29" s="17">
        <f t="shared" si="5"/>
        <v>126276.26709120002</v>
      </c>
      <c r="J29" s="28"/>
    </row>
    <row r="30" spans="1:10" ht="15.75" thickBot="1">
      <c r="A30" s="112">
        <v>11</v>
      </c>
      <c r="B30" s="8" t="s">
        <v>5</v>
      </c>
      <c r="C30" s="17">
        <f aca="true" t="shared" si="6" ref="C30:C38">D30+E30+F30+G30+H30+I30</f>
        <v>447593.7</v>
      </c>
      <c r="D30" s="18">
        <f aca="true" t="shared" si="7" ref="D30:I31">D39+D55+D61+D66+D44</f>
        <v>69461.7</v>
      </c>
      <c r="E30" s="18">
        <f t="shared" si="7"/>
        <v>72141</v>
      </c>
      <c r="F30" s="18">
        <f t="shared" si="7"/>
        <v>76440</v>
      </c>
      <c r="G30" s="18">
        <f t="shared" si="7"/>
        <v>76517</v>
      </c>
      <c r="H30" s="18">
        <f>H39+H55+H61+H66+H44+H74</f>
        <v>76517</v>
      </c>
      <c r="I30" s="18">
        <f t="shared" si="7"/>
        <v>76517</v>
      </c>
      <c r="J30" s="28"/>
    </row>
    <row r="31" spans="1:10" ht="31.5" thickBot="1">
      <c r="A31" s="112">
        <v>12</v>
      </c>
      <c r="B31" s="69" t="s">
        <v>21</v>
      </c>
      <c r="C31" s="17">
        <f t="shared" si="6"/>
        <v>430705.4</v>
      </c>
      <c r="D31" s="18">
        <f t="shared" si="7"/>
        <v>66656.9</v>
      </c>
      <c r="E31" s="18">
        <f t="shared" si="7"/>
        <v>69408.6</v>
      </c>
      <c r="F31" s="18">
        <f>F40+F56+F62+F67+F45</f>
        <v>73597.8</v>
      </c>
      <c r="G31" s="18">
        <f t="shared" si="7"/>
        <v>73680.7</v>
      </c>
      <c r="H31" s="18">
        <f>H40+H56+H62+H67+H45+H75</f>
        <v>73680.7</v>
      </c>
      <c r="I31" s="18">
        <f t="shared" si="7"/>
        <v>73680.7</v>
      </c>
      <c r="J31" s="28"/>
    </row>
    <row r="32" spans="1:10" ht="15.75" thickBot="1">
      <c r="A32" s="112">
        <v>13</v>
      </c>
      <c r="B32" s="8" t="s">
        <v>6</v>
      </c>
      <c r="C32" s="17">
        <f t="shared" si="6"/>
        <v>280209.04837120004</v>
      </c>
      <c r="D32" s="36">
        <f>D41+D47+D51+D57+D63+D68-0.1</f>
        <v>49362.1</v>
      </c>
      <c r="E32" s="18">
        <f>E41+E47+E51+E57+E63+E68</f>
        <v>43000.9</v>
      </c>
      <c r="F32" s="18">
        <f>F41+F47+F51+F57+F63+F68+F76</f>
        <v>44235.9</v>
      </c>
      <c r="G32" s="18">
        <f>G41+G47+G51+G57+G63+G68</f>
        <v>46005.33600000001</v>
      </c>
      <c r="H32" s="18">
        <f>H41+H47+H51+H57+H63+H68+H76</f>
        <v>47845.54528000001</v>
      </c>
      <c r="I32" s="18">
        <f>I41+I47+I51+I57+I63+I68+I76-0.1</f>
        <v>49759.26709120002</v>
      </c>
      <c r="J32" s="28"/>
    </row>
    <row r="33" spans="1:10" ht="31.5" thickBot="1">
      <c r="A33" s="112">
        <v>14</v>
      </c>
      <c r="B33" s="8" t="s">
        <v>21</v>
      </c>
      <c r="C33" s="17">
        <f t="shared" si="6"/>
        <v>263756.9917184</v>
      </c>
      <c r="D33" s="36">
        <f>D42+D48+D52+D58+D64+D69-0.1</f>
        <v>46680.299999999996</v>
      </c>
      <c r="E33" s="18">
        <f>E42+E48+E52+E58+E64+E69</f>
        <v>40486.2</v>
      </c>
      <c r="F33" s="18">
        <f>F42+F48+F52+F58+F64+F69</f>
        <v>41470.4</v>
      </c>
      <c r="G33" s="18">
        <f>G42+G48+G52+G58+G64+G69</f>
        <v>43285.524000000005</v>
      </c>
      <c r="H33" s="18">
        <f>H42+H48+H52+H58+H64+H69+H77</f>
        <v>45016.94496000001</v>
      </c>
      <c r="I33" s="18">
        <f>I42+I48+I52+I58+I64+I69+I77</f>
        <v>46817.62275840001</v>
      </c>
      <c r="J33" s="28"/>
    </row>
    <row r="34" spans="1:10" ht="16.5" customHeight="1" hidden="1" thickBot="1">
      <c r="A34" s="112"/>
      <c r="B34" s="8" t="s">
        <v>7</v>
      </c>
      <c r="C34" s="17">
        <f t="shared" si="6"/>
        <v>0</v>
      </c>
      <c r="D34" s="18"/>
      <c r="E34" s="18"/>
      <c r="F34" s="18"/>
      <c r="G34" s="18"/>
      <c r="H34" s="18"/>
      <c r="I34" s="18"/>
      <c r="J34" s="28"/>
    </row>
    <row r="35" spans="1:10" ht="16.5" customHeight="1" hidden="1" thickBot="1">
      <c r="A35" s="112"/>
      <c r="B35" s="8" t="s">
        <v>5</v>
      </c>
      <c r="C35" s="17">
        <f t="shared" si="6"/>
        <v>0</v>
      </c>
      <c r="D35" s="18"/>
      <c r="E35" s="18"/>
      <c r="F35" s="18"/>
      <c r="G35" s="18"/>
      <c r="H35" s="18"/>
      <c r="I35" s="18"/>
      <c r="J35" s="28"/>
    </row>
    <row r="36" spans="1:10" ht="16.5" customHeight="1" hidden="1" thickBot="1">
      <c r="A36" s="112"/>
      <c r="B36" s="8" t="s">
        <v>6</v>
      </c>
      <c r="C36" s="17">
        <f t="shared" si="6"/>
        <v>0</v>
      </c>
      <c r="D36" s="18"/>
      <c r="E36" s="18"/>
      <c r="F36" s="18"/>
      <c r="G36" s="18"/>
      <c r="H36" s="18"/>
      <c r="I36" s="18"/>
      <c r="J36" s="28"/>
    </row>
    <row r="37" spans="1:10" ht="36.75" customHeight="1" hidden="1" thickBot="1">
      <c r="A37" s="112"/>
      <c r="B37" s="8" t="s">
        <v>8</v>
      </c>
      <c r="C37" s="17">
        <f t="shared" si="6"/>
        <v>0</v>
      </c>
      <c r="D37" s="18"/>
      <c r="E37" s="18"/>
      <c r="F37" s="18"/>
      <c r="G37" s="18"/>
      <c r="H37" s="18"/>
      <c r="I37" s="18"/>
      <c r="J37" s="28"/>
    </row>
    <row r="38" spans="1:10" ht="114.75" customHeight="1" thickBot="1">
      <c r="A38" s="112">
        <v>15</v>
      </c>
      <c r="B38" s="70" t="s">
        <v>132</v>
      </c>
      <c r="C38" s="17">
        <f t="shared" si="6"/>
        <v>441400</v>
      </c>
      <c r="D38" s="17">
        <f aca="true" t="shared" si="8" ref="D38:I38">D39+D41</f>
        <v>68485</v>
      </c>
      <c r="E38" s="17">
        <f t="shared" si="8"/>
        <v>71175</v>
      </c>
      <c r="F38" s="17">
        <f t="shared" si="8"/>
        <v>75435</v>
      </c>
      <c r="G38" s="17">
        <f t="shared" si="8"/>
        <v>75435</v>
      </c>
      <c r="H38" s="17">
        <f t="shared" si="8"/>
        <v>75435</v>
      </c>
      <c r="I38" s="17">
        <f t="shared" si="8"/>
        <v>75435</v>
      </c>
      <c r="J38" s="89" t="s">
        <v>83</v>
      </c>
    </row>
    <row r="39" spans="1:12" ht="15.75" thickBot="1">
      <c r="A39" s="112">
        <v>16</v>
      </c>
      <c r="B39" s="8" t="s">
        <v>5</v>
      </c>
      <c r="C39" s="17">
        <f>D39+E39+F39+G39+H39+I39</f>
        <v>441400</v>
      </c>
      <c r="D39" s="18">
        <f>67665+L39</f>
        <v>68485</v>
      </c>
      <c r="E39" s="18">
        <v>71175</v>
      </c>
      <c r="F39" s="18">
        <v>75435</v>
      </c>
      <c r="G39" s="18">
        <f aca="true" t="shared" si="9" ref="G39:I40">F39</f>
        <v>75435</v>
      </c>
      <c r="H39" s="18">
        <f t="shared" si="9"/>
        <v>75435</v>
      </c>
      <c r="I39" s="18">
        <f t="shared" si="9"/>
        <v>75435</v>
      </c>
      <c r="J39" s="28"/>
      <c r="L39">
        <v>820</v>
      </c>
    </row>
    <row r="40" spans="1:12" ht="32.25" customHeight="1" thickBot="1">
      <c r="A40" s="112">
        <v>17</v>
      </c>
      <c r="B40" s="69" t="s">
        <v>21</v>
      </c>
      <c r="C40" s="17">
        <f>D40+E40+F40+G40+H40+I40</f>
        <v>424651.7</v>
      </c>
      <c r="D40" s="18">
        <f>65062.1+L40</f>
        <v>65704.9</v>
      </c>
      <c r="E40" s="18">
        <v>68468</v>
      </c>
      <c r="F40" s="18">
        <v>72619.7</v>
      </c>
      <c r="G40" s="18">
        <f t="shared" si="9"/>
        <v>72619.7</v>
      </c>
      <c r="H40" s="18">
        <f t="shared" si="9"/>
        <v>72619.7</v>
      </c>
      <c r="I40" s="18">
        <f t="shared" si="9"/>
        <v>72619.7</v>
      </c>
      <c r="J40" s="28"/>
      <c r="L40">
        <v>642.8</v>
      </c>
    </row>
    <row r="41" spans="1:10" ht="16.5" customHeight="1" hidden="1" thickBot="1">
      <c r="A41" s="112"/>
      <c r="B41" s="8" t="s">
        <v>6</v>
      </c>
      <c r="C41" s="17" t="e">
        <f>D41+E41+F41+G41+H41+I41+#REF!</f>
        <v>#REF!</v>
      </c>
      <c r="D41" s="18"/>
      <c r="E41" s="18"/>
      <c r="F41" s="18"/>
      <c r="G41" s="18"/>
      <c r="H41" s="18"/>
      <c r="I41" s="18"/>
      <c r="J41" s="28"/>
    </row>
    <row r="42" spans="1:10" ht="48" customHeight="1" hidden="1" thickBot="1">
      <c r="A42" s="112"/>
      <c r="B42" s="8" t="s">
        <v>21</v>
      </c>
      <c r="C42" s="17" t="e">
        <f>D42+E42+F42+G42+H42+I42+#REF!</f>
        <v>#REF!</v>
      </c>
      <c r="D42" s="18"/>
      <c r="E42" s="18"/>
      <c r="F42" s="18"/>
      <c r="G42" s="18"/>
      <c r="H42" s="18"/>
      <c r="I42" s="18"/>
      <c r="J42" s="28"/>
    </row>
    <row r="43" spans="1:10" ht="143.25" customHeight="1" thickBot="1">
      <c r="A43" s="112">
        <v>18</v>
      </c>
      <c r="B43" s="70" t="s">
        <v>133</v>
      </c>
      <c r="C43" s="17">
        <f>C44</f>
        <v>6193.7</v>
      </c>
      <c r="D43" s="17">
        <f aca="true" t="shared" si="10" ref="D43:I43">D44</f>
        <v>976.7</v>
      </c>
      <c r="E43" s="17">
        <f t="shared" si="10"/>
        <v>966</v>
      </c>
      <c r="F43" s="17">
        <f t="shared" si="10"/>
        <v>1005</v>
      </c>
      <c r="G43" s="17">
        <f t="shared" si="10"/>
        <v>1082</v>
      </c>
      <c r="H43" s="17">
        <f t="shared" si="10"/>
        <v>1082</v>
      </c>
      <c r="I43" s="17">
        <f t="shared" si="10"/>
        <v>1082</v>
      </c>
      <c r="J43" s="28" t="s">
        <v>84</v>
      </c>
    </row>
    <row r="44" spans="1:12" ht="15.75" thickBot="1">
      <c r="A44" s="112">
        <v>19</v>
      </c>
      <c r="B44" s="8" t="s">
        <v>5</v>
      </c>
      <c r="C44" s="17">
        <f>D44+E44+F44+G44+H44+I44</f>
        <v>6193.7</v>
      </c>
      <c r="D44" s="18">
        <f>929+L44</f>
        <v>976.7</v>
      </c>
      <c r="E44" s="18">
        <v>966</v>
      </c>
      <c r="F44" s="18">
        <v>1005</v>
      </c>
      <c r="G44" s="18">
        <v>1082</v>
      </c>
      <c r="H44" s="18">
        <v>1082</v>
      </c>
      <c r="I44" s="18">
        <v>1082</v>
      </c>
      <c r="J44" s="28"/>
      <c r="L44" s="105">
        <v>47.7</v>
      </c>
    </row>
    <row r="45" spans="1:12" ht="36" customHeight="1" thickBot="1">
      <c r="A45" s="112">
        <v>20</v>
      </c>
      <c r="B45" s="69" t="s">
        <v>25</v>
      </c>
      <c r="C45" s="17">
        <f>D45+E45+F45+G45+H45+I45</f>
        <v>6053.7</v>
      </c>
      <c r="D45" s="18">
        <f>904.3+L45</f>
        <v>952</v>
      </c>
      <c r="E45" s="18">
        <v>940.6</v>
      </c>
      <c r="F45" s="18">
        <v>978.1</v>
      </c>
      <c r="G45" s="18">
        <v>1061</v>
      </c>
      <c r="H45" s="18">
        <v>1061</v>
      </c>
      <c r="I45" s="18">
        <v>1061</v>
      </c>
      <c r="J45" s="28"/>
      <c r="L45" s="105">
        <v>47.7</v>
      </c>
    </row>
    <row r="46" spans="1:10" ht="78" thickBot="1">
      <c r="A46" s="112">
        <v>21</v>
      </c>
      <c r="B46" s="70" t="s">
        <v>126</v>
      </c>
      <c r="C46" s="17">
        <f>C47</f>
        <v>268616.41493120004</v>
      </c>
      <c r="D46" s="17">
        <f aca="true" t="shared" si="11" ref="D46:I46">D47</f>
        <v>43693.6</v>
      </c>
      <c r="E46" s="17">
        <f t="shared" si="11"/>
        <v>43000.9</v>
      </c>
      <c r="F46" s="17">
        <f t="shared" si="11"/>
        <v>42840.8</v>
      </c>
      <c r="G46" s="17">
        <f t="shared" si="11"/>
        <v>44554.43200000001</v>
      </c>
      <c r="H46" s="17">
        <f t="shared" si="11"/>
        <v>46336.60928000001</v>
      </c>
      <c r="I46" s="17">
        <f t="shared" si="11"/>
        <v>48190.073651200015</v>
      </c>
      <c r="J46" s="28" t="s">
        <v>85</v>
      </c>
    </row>
    <row r="47" spans="1:15" ht="15.75" thickBot="1">
      <c r="A47" s="112">
        <v>22</v>
      </c>
      <c r="B47" s="8" t="s">
        <v>6</v>
      </c>
      <c r="C47" s="17">
        <f>D47+E47+F47+G47+H47+I47</f>
        <v>268616.41493120004</v>
      </c>
      <c r="D47" s="18">
        <f>44264.7+K47+L47+M47+O47</f>
        <v>43693.6</v>
      </c>
      <c r="E47" s="18">
        <v>43000.9</v>
      </c>
      <c r="F47" s="18">
        <v>42840.8</v>
      </c>
      <c r="G47" s="18">
        <f aca="true" t="shared" si="12" ref="G47:I48">F47*1.04</f>
        <v>44554.43200000001</v>
      </c>
      <c r="H47" s="18">
        <f t="shared" si="12"/>
        <v>46336.60928000001</v>
      </c>
      <c r="I47" s="18">
        <f t="shared" si="12"/>
        <v>48190.073651200015</v>
      </c>
      <c r="J47" s="28"/>
      <c r="K47">
        <v>-150</v>
      </c>
      <c r="L47">
        <v>10</v>
      </c>
      <c r="M47">
        <v>141.8</v>
      </c>
      <c r="O47">
        <v>-572.9</v>
      </c>
    </row>
    <row r="48" spans="1:15" ht="31.5" thickBot="1">
      <c r="A48" s="112">
        <v>23</v>
      </c>
      <c r="B48" s="69" t="s">
        <v>21</v>
      </c>
      <c r="C48" s="17">
        <f>D48+E48+F48+G48+H48+I48</f>
        <v>252582.36227840002</v>
      </c>
      <c r="D48" s="18">
        <f>41813.7+K48+L48+M48+O48</f>
        <v>41279.6</v>
      </c>
      <c r="E48" s="18">
        <v>40486.2</v>
      </c>
      <c r="F48" s="18">
        <v>40225.6</v>
      </c>
      <c r="G48" s="18">
        <f t="shared" si="12"/>
        <v>41834.624</v>
      </c>
      <c r="H48" s="18">
        <f t="shared" si="12"/>
        <v>43508.00896000001</v>
      </c>
      <c r="I48" s="18">
        <f t="shared" si="12"/>
        <v>45248.32931840001</v>
      </c>
      <c r="J48" s="28"/>
      <c r="K48">
        <v>-150</v>
      </c>
      <c r="L48">
        <v>10</v>
      </c>
      <c r="M48">
        <v>78.8</v>
      </c>
      <c r="O48">
        <v>-472.9</v>
      </c>
    </row>
    <row r="49" spans="1:10" ht="15">
      <c r="A49" s="111">
        <v>24</v>
      </c>
      <c r="B49" s="12" t="s">
        <v>16</v>
      </c>
      <c r="C49" s="145">
        <f>C51</f>
        <v>0</v>
      </c>
      <c r="D49" s="145">
        <f aca="true" t="shared" si="13" ref="D49:I49">D51</f>
        <v>0</v>
      </c>
      <c r="E49" s="145">
        <f t="shared" si="13"/>
        <v>0</v>
      </c>
      <c r="F49" s="145">
        <f>F51</f>
        <v>0</v>
      </c>
      <c r="G49" s="145">
        <f t="shared" si="13"/>
        <v>0</v>
      </c>
      <c r="H49" s="145">
        <f t="shared" si="13"/>
        <v>0</v>
      </c>
      <c r="I49" s="145">
        <f t="shared" si="13"/>
        <v>0</v>
      </c>
      <c r="J49" s="147" t="s">
        <v>86</v>
      </c>
    </row>
    <row r="50" spans="1:10" ht="47.25" thickBot="1">
      <c r="A50" s="112">
        <v>25</v>
      </c>
      <c r="B50" s="71" t="s">
        <v>127</v>
      </c>
      <c r="C50" s="146"/>
      <c r="D50" s="146"/>
      <c r="E50" s="146"/>
      <c r="F50" s="146"/>
      <c r="G50" s="146"/>
      <c r="H50" s="146"/>
      <c r="I50" s="146"/>
      <c r="J50" s="148"/>
    </row>
    <row r="51" spans="1:10" ht="15.75" thickBot="1">
      <c r="A51" s="112">
        <v>26</v>
      </c>
      <c r="B51" s="8" t="s">
        <v>6</v>
      </c>
      <c r="C51" s="17">
        <f>D51+E51+F51+G51+H51+I51</f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28"/>
    </row>
    <row r="52" spans="1:10" ht="31.5" thickBot="1">
      <c r="A52" s="112">
        <v>27</v>
      </c>
      <c r="B52" s="69" t="s">
        <v>21</v>
      </c>
      <c r="C52" s="17">
        <f>D52+E52+F52+G52+H52+I52</f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28"/>
    </row>
    <row r="53" spans="1:10" ht="15">
      <c r="A53" s="130">
        <v>28</v>
      </c>
      <c r="B53" s="12" t="s">
        <v>10</v>
      </c>
      <c r="C53" s="145">
        <f>C55+C57</f>
        <v>11415.73344</v>
      </c>
      <c r="D53" s="145">
        <f aca="true" t="shared" si="14" ref="D53:I53">D55+D57</f>
        <v>5491.5</v>
      </c>
      <c r="E53" s="145">
        <f t="shared" si="14"/>
        <v>0</v>
      </c>
      <c r="F53" s="145">
        <f t="shared" si="14"/>
        <v>1395.1</v>
      </c>
      <c r="G53" s="145">
        <f t="shared" si="14"/>
        <v>1450.904</v>
      </c>
      <c r="H53" s="145">
        <f>H55+H57</f>
        <v>1508.9360000000001</v>
      </c>
      <c r="I53" s="145">
        <f t="shared" si="14"/>
        <v>1569.2934400000001</v>
      </c>
      <c r="J53" s="147" t="s">
        <v>87</v>
      </c>
    </row>
    <row r="54" spans="1:10" ht="69.75" customHeight="1" thickBot="1">
      <c r="A54" s="131"/>
      <c r="B54" s="69" t="s">
        <v>128</v>
      </c>
      <c r="C54" s="146"/>
      <c r="D54" s="146"/>
      <c r="E54" s="146"/>
      <c r="F54" s="146"/>
      <c r="G54" s="146"/>
      <c r="H54" s="146"/>
      <c r="I54" s="146"/>
      <c r="J54" s="148"/>
    </row>
    <row r="55" spans="1:10" ht="15.75" thickBot="1">
      <c r="A55" s="112">
        <v>29</v>
      </c>
      <c r="B55" s="8" t="s">
        <v>5</v>
      </c>
      <c r="C55" s="17">
        <f>D55+E55+F55+G55+H55+I55</f>
        <v>0</v>
      </c>
      <c r="D55" s="18"/>
      <c r="E55" s="18"/>
      <c r="F55" s="18"/>
      <c r="G55" s="18"/>
      <c r="H55" s="18"/>
      <c r="I55" s="18"/>
      <c r="J55" s="28"/>
    </row>
    <row r="56" spans="1:10" ht="31.5" thickBot="1">
      <c r="A56" s="112">
        <v>30</v>
      </c>
      <c r="B56" s="69" t="s">
        <v>21</v>
      </c>
      <c r="C56" s="17">
        <f>D56+E56+F56+G56+H56+I56</f>
        <v>0</v>
      </c>
      <c r="D56" s="18"/>
      <c r="E56" s="18"/>
      <c r="F56" s="18"/>
      <c r="G56" s="18"/>
      <c r="H56" s="18"/>
      <c r="I56" s="18"/>
      <c r="J56" s="28"/>
    </row>
    <row r="57" spans="1:15" ht="15.75" thickBot="1">
      <c r="A57" s="112">
        <v>31</v>
      </c>
      <c r="B57" s="8" t="s">
        <v>6</v>
      </c>
      <c r="C57" s="17">
        <f>D57+E57+F57+G57+H57+I57</f>
        <v>11415.73344</v>
      </c>
      <c r="D57" s="18">
        <f>1815.1+K57+L57+M57+N57+O57</f>
        <v>5491.5</v>
      </c>
      <c r="E57" s="18">
        <v>0</v>
      </c>
      <c r="F57" s="18">
        <v>1395.1</v>
      </c>
      <c r="G57" s="18">
        <f>F57*1.04</f>
        <v>1450.904</v>
      </c>
      <c r="H57" s="18">
        <f>H58</f>
        <v>1508.9360000000001</v>
      </c>
      <c r="I57" s="18">
        <f>I58</f>
        <v>1569.2934400000001</v>
      </c>
      <c r="J57" s="28"/>
      <c r="K57">
        <v>2531.5</v>
      </c>
      <c r="L57">
        <v>300.4</v>
      </c>
      <c r="M57">
        <v>-146.3</v>
      </c>
      <c r="N57">
        <v>817.5</v>
      </c>
      <c r="O57">
        <v>173.3</v>
      </c>
    </row>
    <row r="58" spans="1:15" ht="31.5" thickBot="1">
      <c r="A58" s="112">
        <v>32</v>
      </c>
      <c r="B58" s="69" t="s">
        <v>21</v>
      </c>
      <c r="C58" s="17">
        <f>D58+E58+F58+G58+H58+I58</f>
        <v>10997.629439999999</v>
      </c>
      <c r="D58" s="18">
        <f>1519.8+K58+L58+M58+N58+O58</f>
        <v>5223.7</v>
      </c>
      <c r="E58" s="18">
        <v>0</v>
      </c>
      <c r="F58" s="18">
        <v>1244.8</v>
      </c>
      <c r="G58" s="18">
        <v>1450.9</v>
      </c>
      <c r="H58" s="18">
        <f>G58*1.04</f>
        <v>1508.9360000000001</v>
      </c>
      <c r="I58" s="18">
        <f>H58*1.04</f>
        <v>1569.2934400000001</v>
      </c>
      <c r="J58" s="28"/>
      <c r="K58">
        <v>2531.5</v>
      </c>
      <c r="L58">
        <v>300.4</v>
      </c>
      <c r="M58">
        <v>-118.8</v>
      </c>
      <c r="N58">
        <v>817.5</v>
      </c>
      <c r="O58">
        <v>173.3</v>
      </c>
    </row>
    <row r="59" spans="1:10" ht="16.5" customHeight="1">
      <c r="A59" s="130">
        <v>33</v>
      </c>
      <c r="B59" s="26" t="s">
        <v>24</v>
      </c>
      <c r="C59" s="128">
        <f>C61+C63</f>
        <v>0</v>
      </c>
      <c r="D59" s="128">
        <f aca="true" t="shared" si="15" ref="D59:I59">D61+D63</f>
        <v>0</v>
      </c>
      <c r="E59" s="128">
        <f t="shared" si="15"/>
        <v>0</v>
      </c>
      <c r="F59" s="128">
        <f t="shared" si="15"/>
        <v>0</v>
      </c>
      <c r="G59" s="128" t="s">
        <v>122</v>
      </c>
      <c r="H59" s="128">
        <f t="shared" si="15"/>
        <v>0</v>
      </c>
      <c r="I59" s="128">
        <f t="shared" si="15"/>
        <v>0</v>
      </c>
      <c r="J59" s="152"/>
    </row>
    <row r="60" spans="1:10" ht="63.75" customHeight="1" thickBot="1">
      <c r="A60" s="131"/>
      <c r="B60" s="71" t="s">
        <v>129</v>
      </c>
      <c r="C60" s="129"/>
      <c r="D60" s="129"/>
      <c r="E60" s="129"/>
      <c r="F60" s="129"/>
      <c r="G60" s="129"/>
      <c r="H60" s="129"/>
      <c r="I60" s="129"/>
      <c r="J60" s="153"/>
    </row>
    <row r="61" spans="1:10" ht="16.5" customHeight="1" thickBot="1">
      <c r="A61" s="112">
        <v>34</v>
      </c>
      <c r="B61" s="20" t="s">
        <v>5</v>
      </c>
      <c r="C61" s="97">
        <f>D61+E61+F61+G61+H61+I61</f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3"/>
    </row>
    <row r="62" spans="1:10" ht="33" customHeight="1" thickBot="1">
      <c r="A62" s="112">
        <v>35</v>
      </c>
      <c r="B62" s="71" t="s">
        <v>21</v>
      </c>
      <c r="C62" s="97">
        <f>D62+E62+F62+G62+H62+I62</f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3"/>
    </row>
    <row r="63" spans="1:10" ht="16.5" customHeight="1" thickBot="1">
      <c r="A63" s="112">
        <v>36</v>
      </c>
      <c r="B63" s="20" t="s">
        <v>6</v>
      </c>
      <c r="C63" s="97">
        <f>D63+E63+F63+G63+H63+I63</f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3"/>
    </row>
    <row r="64" spans="1:10" ht="30.75" customHeight="1" thickBot="1">
      <c r="A64" s="112">
        <v>37</v>
      </c>
      <c r="B64" s="71" t="s">
        <v>21</v>
      </c>
      <c r="C64" s="97">
        <f>D64+E64+F64+G64+H64+I64</f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5"/>
    </row>
    <row r="65" spans="1:10" ht="52.5" customHeight="1" thickBot="1">
      <c r="A65" s="112">
        <v>38</v>
      </c>
      <c r="B65" s="70" t="s">
        <v>130</v>
      </c>
      <c r="C65" s="17">
        <f>C66+C68</f>
        <v>177.1</v>
      </c>
      <c r="D65" s="17">
        <f aca="true" t="shared" si="16" ref="D65:I65">D66+D68</f>
        <v>177.1</v>
      </c>
      <c r="E65" s="17">
        <f t="shared" si="16"/>
        <v>0</v>
      </c>
      <c r="F65" s="17">
        <f t="shared" si="16"/>
        <v>0</v>
      </c>
      <c r="G65" s="17">
        <f t="shared" si="16"/>
        <v>0</v>
      </c>
      <c r="H65" s="17">
        <f t="shared" si="16"/>
        <v>0</v>
      </c>
      <c r="I65" s="17">
        <f t="shared" si="16"/>
        <v>0</v>
      </c>
      <c r="J65" s="28" t="s">
        <v>88</v>
      </c>
    </row>
    <row r="66" spans="1:10" ht="15.75" thickBot="1">
      <c r="A66" s="112">
        <v>34</v>
      </c>
      <c r="B66" s="8" t="s">
        <v>5</v>
      </c>
      <c r="C66" s="17">
        <f>D66+E66+F66+G66+H66+I66</f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0"/>
    </row>
    <row r="67" spans="1:10" ht="31.5" thickBot="1">
      <c r="A67" s="112">
        <v>35</v>
      </c>
      <c r="B67" s="69" t="s">
        <v>21</v>
      </c>
      <c r="C67" s="17">
        <f>D67+E67+F67+G67+H67+I67</f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0"/>
    </row>
    <row r="68" spans="1:15" ht="15.75" thickBot="1">
      <c r="A68" s="112">
        <v>36</v>
      </c>
      <c r="B68" s="8" t="s">
        <v>6</v>
      </c>
      <c r="C68" s="17">
        <f>D68+E68+F68+G68+H68+I68</f>
        <v>177.1</v>
      </c>
      <c r="D68" s="18">
        <f>O68</f>
        <v>177.1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0"/>
      <c r="O68">
        <v>177.1</v>
      </c>
    </row>
    <row r="69" spans="1:15" ht="31.5" thickBot="1">
      <c r="A69" s="112">
        <v>37</v>
      </c>
      <c r="B69" s="69" t="s">
        <v>21</v>
      </c>
      <c r="C69" s="17">
        <f>D69+E69+F69+G69+H69+I69</f>
        <v>177.1</v>
      </c>
      <c r="D69" s="18">
        <f>O69</f>
        <v>177.1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0"/>
      <c r="O69">
        <v>177.1</v>
      </c>
    </row>
    <row r="70" spans="1:10" s="34" customFormat="1" ht="15.75" customHeight="1">
      <c r="A70" s="134">
        <v>38</v>
      </c>
      <c r="B70" s="26" t="s">
        <v>14</v>
      </c>
      <c r="C70" s="128">
        <f>C74+C76+C72</f>
        <v>0</v>
      </c>
      <c r="D70" s="128">
        <f aca="true" t="shared" si="17" ref="D70:I70">D74+D76+D72</f>
        <v>0</v>
      </c>
      <c r="E70" s="128">
        <f t="shared" si="17"/>
        <v>0</v>
      </c>
      <c r="F70" s="128">
        <f t="shared" si="17"/>
        <v>0</v>
      </c>
      <c r="G70" s="128">
        <f t="shared" si="17"/>
        <v>0</v>
      </c>
      <c r="H70" s="128">
        <f>H74+H76+H72</f>
        <v>0</v>
      </c>
      <c r="I70" s="128">
        <f t="shared" si="17"/>
        <v>0</v>
      </c>
      <c r="J70" s="132" t="s">
        <v>83</v>
      </c>
    </row>
    <row r="71" spans="1:10" s="34" customFormat="1" ht="68.25" customHeight="1" thickBot="1">
      <c r="A71" s="135"/>
      <c r="B71" s="71" t="s">
        <v>46</v>
      </c>
      <c r="C71" s="129"/>
      <c r="D71" s="129"/>
      <c r="E71" s="129"/>
      <c r="F71" s="129"/>
      <c r="G71" s="129"/>
      <c r="H71" s="129"/>
      <c r="I71" s="129"/>
      <c r="J71" s="133"/>
    </row>
    <row r="72" spans="1:10" s="34" customFormat="1" ht="15.75" thickBot="1">
      <c r="A72" s="110">
        <v>39</v>
      </c>
      <c r="B72" s="20" t="s">
        <v>43</v>
      </c>
      <c r="C72" s="97">
        <f aca="true" t="shared" si="18" ref="C72:C77">D72+E72+F72+G72+H72+I72</f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3"/>
    </row>
    <row r="73" spans="1:10" s="34" customFormat="1" ht="31.5" thickBot="1">
      <c r="A73" s="110">
        <v>40</v>
      </c>
      <c r="B73" s="71" t="s">
        <v>25</v>
      </c>
      <c r="C73" s="97">
        <f t="shared" si="18"/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3"/>
    </row>
    <row r="74" spans="1:10" s="34" customFormat="1" ht="15.75" thickBot="1">
      <c r="A74" s="110">
        <v>41</v>
      </c>
      <c r="B74" s="20" t="s">
        <v>5</v>
      </c>
      <c r="C74" s="97">
        <f t="shared" si="18"/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3"/>
    </row>
    <row r="75" spans="1:10" s="34" customFormat="1" ht="31.5" thickBot="1">
      <c r="A75" s="110">
        <v>42</v>
      </c>
      <c r="B75" s="71" t="s">
        <v>25</v>
      </c>
      <c r="C75" s="97">
        <f t="shared" si="18"/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3"/>
    </row>
    <row r="76" spans="1:10" s="34" customFormat="1" ht="21" customHeight="1" thickBot="1">
      <c r="A76" s="110">
        <v>43</v>
      </c>
      <c r="B76" s="20" t="s">
        <v>6</v>
      </c>
      <c r="C76" s="97">
        <f t="shared" si="18"/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3"/>
    </row>
    <row r="77" spans="1:10" s="34" customFormat="1" ht="31.5" thickBot="1">
      <c r="A77" s="110">
        <v>44</v>
      </c>
      <c r="B77" s="71" t="s">
        <v>25</v>
      </c>
      <c r="C77" s="97">
        <f t="shared" si="18"/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3"/>
    </row>
    <row r="78" spans="1:10" ht="31.5" customHeight="1" thickBot="1">
      <c r="A78" s="11">
        <v>45</v>
      </c>
      <c r="B78" s="142" t="s">
        <v>74</v>
      </c>
      <c r="C78" s="143"/>
      <c r="D78" s="143"/>
      <c r="E78" s="143"/>
      <c r="F78" s="143"/>
      <c r="G78" s="143"/>
      <c r="H78" s="143"/>
      <c r="I78" s="143"/>
      <c r="J78" s="144"/>
    </row>
    <row r="79" spans="1:10" ht="15.75" thickBot="1">
      <c r="A79" s="112">
        <v>46</v>
      </c>
      <c r="B79" s="8" t="s">
        <v>9</v>
      </c>
      <c r="C79" s="17">
        <f aca="true" t="shared" si="19" ref="C79:I79">C84+C86+C82</f>
        <v>1424398.0852608</v>
      </c>
      <c r="D79" s="17">
        <f t="shared" si="19"/>
        <v>225346</v>
      </c>
      <c r="E79" s="17">
        <f t="shared" si="19"/>
        <v>232662.80000000002</v>
      </c>
      <c r="F79" s="17">
        <f t="shared" si="19"/>
        <v>243854.8</v>
      </c>
      <c r="G79" s="17">
        <f t="shared" si="19"/>
        <v>237525.68800000002</v>
      </c>
      <c r="H79" s="17">
        <f t="shared" si="19"/>
        <v>240801.15552000003</v>
      </c>
      <c r="I79" s="17">
        <f t="shared" si="19"/>
        <v>244207.64174080003</v>
      </c>
      <c r="J79" s="28"/>
    </row>
    <row r="80" spans="1:10" ht="16.5" customHeight="1" hidden="1" thickBot="1">
      <c r="A80" s="112"/>
      <c r="B80" s="8" t="s">
        <v>22</v>
      </c>
      <c r="C80" s="17"/>
      <c r="D80" s="18"/>
      <c r="E80" s="18"/>
      <c r="F80" s="18"/>
      <c r="G80" s="18"/>
      <c r="H80" s="18"/>
      <c r="I80" s="18"/>
      <c r="J80" s="28"/>
    </row>
    <row r="81" spans="1:10" ht="48" customHeight="1" hidden="1" thickBot="1">
      <c r="A81" s="112"/>
      <c r="B81" s="8" t="s">
        <v>21</v>
      </c>
      <c r="C81" s="17"/>
      <c r="D81" s="18"/>
      <c r="E81" s="18"/>
      <c r="F81" s="18"/>
      <c r="G81" s="18"/>
      <c r="H81" s="18"/>
      <c r="I81" s="18"/>
      <c r="J81" s="28"/>
    </row>
    <row r="82" spans="1:10" ht="15.75" thickBot="1">
      <c r="A82" s="112">
        <v>47</v>
      </c>
      <c r="B82" s="8" t="s">
        <v>43</v>
      </c>
      <c r="C82" s="17">
        <f>D82+E82+F82+G82+H82+I82</f>
        <v>24191.100000000002</v>
      </c>
      <c r="D82" s="18">
        <f aca="true" t="shared" si="20" ref="D82:I83">D98+D111</f>
        <v>5314.3</v>
      </c>
      <c r="E82" s="18">
        <f t="shared" si="20"/>
        <v>9438.400000000001</v>
      </c>
      <c r="F82" s="18">
        <f t="shared" si="20"/>
        <v>9438.400000000001</v>
      </c>
      <c r="G82" s="18">
        <f t="shared" si="20"/>
        <v>0</v>
      </c>
      <c r="H82" s="18">
        <f t="shared" si="20"/>
        <v>0</v>
      </c>
      <c r="I82" s="18">
        <f t="shared" si="20"/>
        <v>0</v>
      </c>
      <c r="J82" s="28"/>
    </row>
    <row r="83" spans="1:10" ht="31.5" thickBot="1">
      <c r="A83" s="112">
        <v>48</v>
      </c>
      <c r="B83" s="69" t="s">
        <v>25</v>
      </c>
      <c r="C83" s="17">
        <f aca="true" t="shared" si="21" ref="C83:C90">D83+E83+F83+G83+H83+I83</f>
        <v>9489.1</v>
      </c>
      <c r="D83" s="18">
        <f t="shared" si="20"/>
        <v>2650.5</v>
      </c>
      <c r="E83" s="18">
        <f t="shared" si="20"/>
        <v>3419.3</v>
      </c>
      <c r="F83" s="18">
        <f t="shared" si="20"/>
        <v>3419.3</v>
      </c>
      <c r="G83" s="18">
        <f t="shared" si="20"/>
        <v>0</v>
      </c>
      <c r="H83" s="18">
        <f t="shared" si="20"/>
        <v>0</v>
      </c>
      <c r="I83" s="18">
        <f t="shared" si="20"/>
        <v>0</v>
      </c>
      <c r="J83" s="28"/>
    </row>
    <row r="84" spans="1:10" ht="15.75" thickBot="1">
      <c r="A84" s="112">
        <v>49</v>
      </c>
      <c r="B84" s="8" t="s">
        <v>5</v>
      </c>
      <c r="C84" s="17">
        <f t="shared" si="21"/>
        <v>907220</v>
      </c>
      <c r="D84" s="18">
        <f>D92+D101+D107+D116+D137+D155+D160</f>
        <v>138855</v>
      </c>
      <c r="E84" s="18">
        <f>E92+E101+E107+E116+E137+E155+E160+E169+E191</f>
        <v>146449</v>
      </c>
      <c r="F84" s="18">
        <f>F92+F101+F107+F116+F137+F155+F160</f>
        <v>155479</v>
      </c>
      <c r="G84" s="18">
        <f>G92+G101+G107+G116+G137+G155+G160+G201</f>
        <v>155479</v>
      </c>
      <c r="H84" s="18">
        <f>H92+H101+H107+H116+H137+H155+H160</f>
        <v>155479</v>
      </c>
      <c r="I84" s="18">
        <f>I92+I101+I107+I116+I137+I155+I160+I205+I211</f>
        <v>155479</v>
      </c>
      <c r="J84" s="28"/>
    </row>
    <row r="85" spans="1:10" ht="31.5" thickBot="1">
      <c r="A85" s="112">
        <v>50</v>
      </c>
      <c r="B85" s="69" t="s">
        <v>25</v>
      </c>
      <c r="C85" s="17">
        <f t="shared" si="21"/>
        <v>419355</v>
      </c>
      <c r="D85" s="18">
        <f>D93+D102+D108+D117+D138+D156+D161</f>
        <v>60884.4</v>
      </c>
      <c r="E85" s="18">
        <f>E93+E102+E108+E117+E138+E156+E161+E192</f>
        <v>67012.2</v>
      </c>
      <c r="F85" s="18">
        <f>F93+F102+F108+F117+F138+F156+F161</f>
        <v>72864.6</v>
      </c>
      <c r="G85" s="18">
        <f>G93+G102+G108+G117+G138+G156+G161</f>
        <v>72864.6</v>
      </c>
      <c r="H85" s="18">
        <f>H93+H102+H108+H117+H138+H156+H161</f>
        <v>72864.6</v>
      </c>
      <c r="I85" s="18">
        <f>I93+I102+I108+I117+I138+I156+I161+I206+I212</f>
        <v>72864.6</v>
      </c>
      <c r="J85" s="28"/>
    </row>
    <row r="86" spans="1:10" ht="15.75" thickBot="1">
      <c r="A86" s="112">
        <v>51</v>
      </c>
      <c r="B86" s="8" t="s">
        <v>6</v>
      </c>
      <c r="C86" s="17">
        <f t="shared" si="21"/>
        <v>492986.9852608001</v>
      </c>
      <c r="D86" s="18">
        <f>D104+D114+D129+D133+D139+D157+D162+D171+D193+D178+D213+D207</f>
        <v>81176.7</v>
      </c>
      <c r="E86" s="18">
        <f>E104+E114+E129+E133+E139+E157+E162+E171+E193+E178+E213</f>
        <v>76775.40000000001</v>
      </c>
      <c r="F86" s="18">
        <f>F104+F114+F129+F133+F139+F157+F162+F171+F193+F178+F213</f>
        <v>78937.4</v>
      </c>
      <c r="G86" s="18">
        <f>G104+G114+G129+G133+G139+G157+G162+G171+G193+G178+G213</f>
        <v>82046.68800000001</v>
      </c>
      <c r="H86" s="18">
        <f>H104+H114+H129+H133+H139+H157+H162+H171+H193+H178+H213</f>
        <v>85322.15552000001</v>
      </c>
      <c r="I86" s="18">
        <f>I104+I114+I129+I133+I139+I157+I162+I171+I193+I178+I213</f>
        <v>88728.64174080003</v>
      </c>
      <c r="J86" s="28"/>
    </row>
    <row r="87" spans="1:10" ht="16.5" customHeight="1" hidden="1" thickBot="1">
      <c r="A87" s="112"/>
      <c r="B87" s="8" t="s">
        <v>7</v>
      </c>
      <c r="C87" s="17">
        <f t="shared" si="21"/>
        <v>0</v>
      </c>
      <c r="D87" s="36"/>
      <c r="E87" s="18"/>
      <c r="F87" s="18"/>
      <c r="G87" s="18"/>
      <c r="H87" s="18"/>
      <c r="I87" s="18"/>
      <c r="J87" s="28"/>
    </row>
    <row r="88" spans="1:10" ht="16.5" customHeight="1" hidden="1" thickBot="1">
      <c r="A88" s="112"/>
      <c r="B88" s="8" t="s">
        <v>11</v>
      </c>
      <c r="C88" s="17">
        <f t="shared" si="21"/>
        <v>0</v>
      </c>
      <c r="D88" s="36"/>
      <c r="E88" s="18"/>
      <c r="F88" s="18"/>
      <c r="G88" s="18"/>
      <c r="H88" s="18"/>
      <c r="I88" s="18"/>
      <c r="J88" s="28"/>
    </row>
    <row r="89" spans="1:10" ht="48" customHeight="1" hidden="1" thickBot="1">
      <c r="A89" s="112"/>
      <c r="B89" s="8" t="s">
        <v>21</v>
      </c>
      <c r="C89" s="17">
        <f t="shared" si="21"/>
        <v>0</v>
      </c>
      <c r="D89" s="36"/>
      <c r="E89" s="18"/>
      <c r="F89" s="18"/>
      <c r="G89" s="18"/>
      <c r="H89" s="18"/>
      <c r="I89" s="18"/>
      <c r="J89" s="28"/>
    </row>
    <row r="90" spans="1:10" ht="31.5" thickBot="1">
      <c r="A90" s="112">
        <v>52</v>
      </c>
      <c r="B90" s="69" t="s">
        <v>25</v>
      </c>
      <c r="C90" s="17">
        <f t="shared" si="21"/>
        <v>153846.6263616</v>
      </c>
      <c r="D90" s="36">
        <f>D105+D114+D130+D134+D140+D158+D163+D179+D194+D197+D214+D208</f>
        <v>28193.699999999997</v>
      </c>
      <c r="E90" s="36">
        <f>E105+E114+E130+E134+E140+E158+E163+E179+E194+E197+E214</f>
        <v>23788.1</v>
      </c>
      <c r="F90" s="36">
        <f>F105+F114+F130+F134+F140+F158+F163+F179+F194+F197+F214</f>
        <v>22859.6</v>
      </c>
      <c r="G90" s="36">
        <f>G105+G114+G130+G134+G140+G158+G163+G179+G194+G197+G214</f>
        <v>25379.876</v>
      </c>
      <c r="H90" s="36">
        <f>H105+H114+H130+H134+H140+H158+H163+H179+H194+H197+H214</f>
        <v>26322.50704</v>
      </c>
      <c r="I90" s="36">
        <f>I105+I114+I130+I134+I140+I158+I163+I179+I194+I197+I214</f>
        <v>27302.8433216</v>
      </c>
      <c r="J90" s="28"/>
    </row>
    <row r="91" spans="1:10" ht="177.75" customHeight="1" thickBot="1">
      <c r="A91" s="112">
        <v>53</v>
      </c>
      <c r="B91" s="70" t="s">
        <v>161</v>
      </c>
      <c r="C91" s="17">
        <f>C92</f>
        <v>835095</v>
      </c>
      <c r="D91" s="17">
        <f aca="true" t="shared" si="22" ref="D91:I91">D92</f>
        <v>128962</v>
      </c>
      <c r="E91" s="17">
        <f t="shared" si="22"/>
        <v>134389</v>
      </c>
      <c r="F91" s="17">
        <f t="shared" si="22"/>
        <v>142936</v>
      </c>
      <c r="G91" s="17">
        <f t="shared" si="22"/>
        <v>142936</v>
      </c>
      <c r="H91" s="17">
        <f t="shared" si="22"/>
        <v>142936</v>
      </c>
      <c r="I91" s="17">
        <f t="shared" si="22"/>
        <v>142936</v>
      </c>
      <c r="J91" s="9" t="s">
        <v>89</v>
      </c>
    </row>
    <row r="92" spans="1:12" ht="15.75" thickBot="1">
      <c r="A92" s="112">
        <v>54</v>
      </c>
      <c r="B92" s="8" t="s">
        <v>5</v>
      </c>
      <c r="C92" s="17">
        <f>D92+E92+F92+G92+H92+I92</f>
        <v>835095</v>
      </c>
      <c r="D92" s="18">
        <f>127312+L92</f>
        <v>128962</v>
      </c>
      <c r="E92" s="18">
        <v>134389</v>
      </c>
      <c r="F92" s="18">
        <v>142936</v>
      </c>
      <c r="G92" s="18">
        <f aca="true" t="shared" si="23" ref="G92:I93">F92</f>
        <v>142936</v>
      </c>
      <c r="H92" s="18">
        <f t="shared" si="23"/>
        <v>142936</v>
      </c>
      <c r="I92" s="18">
        <f t="shared" si="23"/>
        <v>142936</v>
      </c>
      <c r="J92" s="28"/>
      <c r="L92">
        <v>1650</v>
      </c>
    </row>
    <row r="93" spans="1:12" ht="31.5" thickBot="1">
      <c r="A93" s="112">
        <v>55</v>
      </c>
      <c r="B93" s="69" t="s">
        <v>25</v>
      </c>
      <c r="C93" s="17">
        <f>D93+E93+F93+G93+H93+I93</f>
        <v>376970.89999999997</v>
      </c>
      <c r="D93" s="18">
        <f>53483.3+L93</f>
        <v>55133.3</v>
      </c>
      <c r="E93" s="18">
        <v>59913.2</v>
      </c>
      <c r="F93" s="18">
        <v>65481.1</v>
      </c>
      <c r="G93" s="18">
        <f t="shared" si="23"/>
        <v>65481.1</v>
      </c>
      <c r="H93" s="18">
        <f t="shared" si="23"/>
        <v>65481.1</v>
      </c>
      <c r="I93" s="18">
        <f t="shared" si="23"/>
        <v>65481.1</v>
      </c>
      <c r="J93" s="9"/>
      <c r="L93">
        <v>1650</v>
      </c>
    </row>
    <row r="94" spans="1:10" ht="16.5" customHeight="1" hidden="1" thickBot="1">
      <c r="A94" s="112"/>
      <c r="B94" s="8" t="s">
        <v>22</v>
      </c>
      <c r="C94" s="17"/>
      <c r="D94" s="18"/>
      <c r="E94" s="18"/>
      <c r="F94" s="18"/>
      <c r="G94" s="18"/>
      <c r="H94" s="18"/>
      <c r="I94" s="18"/>
      <c r="J94" s="28"/>
    </row>
    <row r="95" spans="1:10" ht="48" customHeight="1" hidden="1" thickBot="1">
      <c r="A95" s="112"/>
      <c r="B95" s="8" t="s">
        <v>21</v>
      </c>
      <c r="C95" s="17"/>
      <c r="D95" s="18"/>
      <c r="E95" s="18"/>
      <c r="F95" s="18"/>
      <c r="G95" s="18"/>
      <c r="H95" s="18"/>
      <c r="I95" s="18"/>
      <c r="J95" s="28"/>
    </row>
    <row r="96" spans="1:10" s="34" customFormat="1" ht="15.75" customHeight="1" thickBot="1">
      <c r="A96" s="134">
        <v>148</v>
      </c>
      <c r="B96" s="66" t="s">
        <v>162</v>
      </c>
      <c r="C96" s="128">
        <f aca="true" t="shared" si="24" ref="C96:I96">C98+C104</f>
        <v>485642.0447808</v>
      </c>
      <c r="D96" s="128">
        <f t="shared" si="24"/>
        <v>77814.09999999999</v>
      </c>
      <c r="E96" s="128">
        <f t="shared" si="24"/>
        <v>83441.20000000001</v>
      </c>
      <c r="F96" s="128">
        <f t="shared" si="24"/>
        <v>83605.6</v>
      </c>
      <c r="G96" s="128">
        <f t="shared" si="24"/>
        <v>77133.888</v>
      </c>
      <c r="H96" s="128">
        <f t="shared" si="24"/>
        <v>80219.24352</v>
      </c>
      <c r="I96" s="128">
        <f t="shared" si="24"/>
        <v>83428.01326080001</v>
      </c>
      <c r="J96" s="132"/>
    </row>
    <row r="97" spans="1:10" s="34" customFormat="1" ht="51.75" customHeight="1" thickBot="1">
      <c r="A97" s="135"/>
      <c r="B97" s="71" t="s">
        <v>159</v>
      </c>
      <c r="C97" s="129"/>
      <c r="D97" s="129"/>
      <c r="E97" s="129"/>
      <c r="F97" s="129"/>
      <c r="G97" s="129"/>
      <c r="H97" s="129"/>
      <c r="I97" s="129"/>
      <c r="J97" s="133"/>
    </row>
    <row r="98" spans="1:15" s="34" customFormat="1" ht="15.75" thickBot="1">
      <c r="A98" s="120">
        <v>149</v>
      </c>
      <c r="B98" s="20" t="s">
        <v>43</v>
      </c>
      <c r="C98" s="97">
        <f>D98+E98+F98+G98+H98+I98</f>
        <v>22290.600000000002</v>
      </c>
      <c r="D98" s="36">
        <f>O98</f>
        <v>3413.8</v>
      </c>
      <c r="E98" s="36">
        <f>E99+6019.1</f>
        <v>9438.400000000001</v>
      </c>
      <c r="F98" s="36">
        <f>F99+6019.1</f>
        <v>9438.400000000001</v>
      </c>
      <c r="G98" s="36">
        <v>0</v>
      </c>
      <c r="H98" s="36">
        <f>H99</f>
        <v>0</v>
      </c>
      <c r="I98" s="36">
        <v>0</v>
      </c>
      <c r="J98" s="33"/>
      <c r="O98" s="34">
        <v>3413.8</v>
      </c>
    </row>
    <row r="99" spans="1:15" s="34" customFormat="1" ht="31.5" thickBot="1">
      <c r="A99" s="120">
        <v>150</v>
      </c>
      <c r="B99" s="71" t="s">
        <v>25</v>
      </c>
      <c r="C99" s="97">
        <f>D99+E99+F99+G99+H99+I99</f>
        <v>8246</v>
      </c>
      <c r="D99" s="36">
        <f>O99</f>
        <v>1407.4</v>
      </c>
      <c r="E99" s="36">
        <v>3419.3</v>
      </c>
      <c r="F99" s="36">
        <v>3419.3</v>
      </c>
      <c r="G99" s="36">
        <v>0</v>
      </c>
      <c r="H99" s="36">
        <v>0</v>
      </c>
      <c r="I99" s="36">
        <v>0</v>
      </c>
      <c r="J99" s="33"/>
      <c r="O99" s="34">
        <v>1407.4</v>
      </c>
    </row>
    <row r="100" spans="1:10" ht="193.5" customHeight="1" thickBot="1">
      <c r="A100" s="112">
        <v>56</v>
      </c>
      <c r="B100" s="70" t="s">
        <v>134</v>
      </c>
      <c r="C100" s="17">
        <f>C101</f>
        <v>19730</v>
      </c>
      <c r="D100" s="17">
        <f aca="true" t="shared" si="25" ref="D100:I100">D101</f>
        <v>3099</v>
      </c>
      <c r="E100" s="17">
        <f t="shared" si="25"/>
        <v>3223</v>
      </c>
      <c r="F100" s="17">
        <f t="shared" si="25"/>
        <v>3352</v>
      </c>
      <c r="G100" s="17">
        <f t="shared" si="25"/>
        <v>3352</v>
      </c>
      <c r="H100" s="17">
        <f t="shared" si="25"/>
        <v>3352</v>
      </c>
      <c r="I100" s="17">
        <f t="shared" si="25"/>
        <v>3352</v>
      </c>
      <c r="J100" s="33" t="s">
        <v>90</v>
      </c>
    </row>
    <row r="101" spans="1:15" ht="15.75" thickBot="1">
      <c r="A101" s="112">
        <v>57</v>
      </c>
      <c r="B101" s="8" t="s">
        <v>5</v>
      </c>
      <c r="C101" s="17">
        <f>D101+E101+F101+G101+H101+I101</f>
        <v>19730</v>
      </c>
      <c r="D101" s="18">
        <v>3099</v>
      </c>
      <c r="E101" s="18">
        <v>3223</v>
      </c>
      <c r="F101" s="18">
        <v>3352</v>
      </c>
      <c r="G101" s="18">
        <f aca="true" t="shared" si="26" ref="G101:I102">F101</f>
        <v>3352</v>
      </c>
      <c r="H101" s="18">
        <f t="shared" si="26"/>
        <v>3352</v>
      </c>
      <c r="I101" s="18">
        <f t="shared" si="26"/>
        <v>3352</v>
      </c>
      <c r="J101" s="28"/>
      <c r="O101">
        <v>0</v>
      </c>
    </row>
    <row r="102" spans="1:15" ht="31.5" thickBot="1">
      <c r="A102" s="112">
        <v>58</v>
      </c>
      <c r="B102" s="69" t="s">
        <v>25</v>
      </c>
      <c r="C102" s="17">
        <f>D102+E102+F102+G102+H102+I102</f>
        <v>11592</v>
      </c>
      <c r="D102" s="18">
        <f>1823.1+O102</f>
        <v>1808</v>
      </c>
      <c r="E102" s="18">
        <v>1896</v>
      </c>
      <c r="F102" s="18">
        <v>1972</v>
      </c>
      <c r="G102" s="18">
        <f t="shared" si="26"/>
        <v>1972</v>
      </c>
      <c r="H102" s="18">
        <f t="shared" si="26"/>
        <v>1972</v>
      </c>
      <c r="I102" s="18">
        <f t="shared" si="26"/>
        <v>1972</v>
      </c>
      <c r="J102" s="28"/>
      <c r="O102">
        <v>-15.1</v>
      </c>
    </row>
    <row r="103" spans="1:10" ht="64.5" customHeight="1" thickBot="1">
      <c r="A103" s="112">
        <v>59</v>
      </c>
      <c r="B103" s="72" t="s">
        <v>135</v>
      </c>
      <c r="C103" s="17">
        <f aca="true" t="shared" si="27" ref="C103:I103">C104</f>
        <v>463351.4447808</v>
      </c>
      <c r="D103" s="17">
        <f t="shared" si="27"/>
        <v>74400.29999999999</v>
      </c>
      <c r="E103" s="17">
        <f t="shared" si="27"/>
        <v>74002.8</v>
      </c>
      <c r="F103" s="17">
        <f t="shared" si="27"/>
        <v>74167.2</v>
      </c>
      <c r="G103" s="17">
        <f t="shared" si="27"/>
        <v>77133.888</v>
      </c>
      <c r="H103" s="17">
        <f t="shared" si="27"/>
        <v>80219.24352</v>
      </c>
      <c r="I103" s="17">
        <f t="shared" si="27"/>
        <v>83428.01326080001</v>
      </c>
      <c r="J103" s="9" t="s">
        <v>91</v>
      </c>
    </row>
    <row r="104" spans="1:15" ht="15.75" thickBot="1">
      <c r="A104" s="112">
        <v>60</v>
      </c>
      <c r="B104" s="8" t="s">
        <v>6</v>
      </c>
      <c r="C104" s="17">
        <f>D104+E104+F104+G104+H104+I104</f>
        <v>463351.4447808</v>
      </c>
      <c r="D104" s="18">
        <f>75310.4+K104+L104+M104+O104</f>
        <v>74400.29999999999</v>
      </c>
      <c r="E104" s="18">
        <v>74002.8</v>
      </c>
      <c r="F104" s="18">
        <v>74167.2</v>
      </c>
      <c r="G104" s="18">
        <f aca="true" t="shared" si="28" ref="G104:I105">F104*1.04</f>
        <v>77133.888</v>
      </c>
      <c r="H104" s="18">
        <f t="shared" si="28"/>
        <v>80219.24352</v>
      </c>
      <c r="I104" s="18">
        <f t="shared" si="28"/>
        <v>83428.01326080001</v>
      </c>
      <c r="J104" s="28"/>
      <c r="K104">
        <v>-50</v>
      </c>
      <c r="L104">
        <v>-173.3</v>
      </c>
      <c r="M104">
        <v>-608.2</v>
      </c>
      <c r="O104">
        <v>-78.6</v>
      </c>
    </row>
    <row r="105" spans="1:15" ht="31.5" thickBot="1">
      <c r="A105" s="112">
        <v>61</v>
      </c>
      <c r="B105" s="69" t="s">
        <v>21</v>
      </c>
      <c r="C105" s="17">
        <f>D105+E105+F105+G105+H105+I105</f>
        <v>128992.1895104</v>
      </c>
      <c r="D105" s="18">
        <f>23091.8+M105+O105</f>
        <v>23148.899999999998</v>
      </c>
      <c r="E105" s="18">
        <v>21015.5</v>
      </c>
      <c r="F105" s="18">
        <v>19976.1</v>
      </c>
      <c r="G105" s="18">
        <f t="shared" si="28"/>
        <v>20775.144</v>
      </c>
      <c r="H105" s="18">
        <f t="shared" si="28"/>
        <v>21606.14976</v>
      </c>
      <c r="I105" s="18">
        <f t="shared" si="28"/>
        <v>22470.395750400003</v>
      </c>
      <c r="J105" s="28"/>
      <c r="M105">
        <v>-15</v>
      </c>
      <c r="O105">
        <v>72.1</v>
      </c>
    </row>
    <row r="106" spans="1:10" ht="52.5" customHeight="1" thickBot="1">
      <c r="A106" s="112">
        <v>62</v>
      </c>
      <c r="B106" s="72" t="s">
        <v>163</v>
      </c>
      <c r="C106" s="17">
        <f>C107</f>
        <v>52395</v>
      </c>
      <c r="D106" s="97">
        <f aca="true" t="shared" si="29" ref="D106:I106">D107</f>
        <v>6794</v>
      </c>
      <c r="E106" s="17">
        <f t="shared" si="29"/>
        <v>8837</v>
      </c>
      <c r="F106" s="17">
        <f t="shared" si="29"/>
        <v>9191</v>
      </c>
      <c r="G106" s="17">
        <f t="shared" si="29"/>
        <v>9191</v>
      </c>
      <c r="H106" s="17">
        <f t="shared" si="29"/>
        <v>9191</v>
      </c>
      <c r="I106" s="17">
        <f t="shared" si="29"/>
        <v>9191</v>
      </c>
      <c r="J106" s="9" t="s">
        <v>92</v>
      </c>
    </row>
    <row r="107" spans="1:14" ht="15.75" thickBot="1">
      <c r="A107" s="112">
        <v>63</v>
      </c>
      <c r="B107" s="8" t="s">
        <v>5</v>
      </c>
      <c r="C107" s="17">
        <f>D107+E107+F107+G107+H107+I107</f>
        <v>52395</v>
      </c>
      <c r="D107" s="18">
        <f>8750+L107+N107</f>
        <v>6794</v>
      </c>
      <c r="E107" s="18">
        <v>8837</v>
      </c>
      <c r="F107" s="18">
        <v>9191</v>
      </c>
      <c r="G107" s="18">
        <f aca="true" t="shared" si="30" ref="G107:I108">F107</f>
        <v>9191</v>
      </c>
      <c r="H107" s="18">
        <f t="shared" si="30"/>
        <v>9191</v>
      </c>
      <c r="I107" s="18">
        <f t="shared" si="30"/>
        <v>9191</v>
      </c>
      <c r="J107" s="28"/>
      <c r="L107">
        <v>-670</v>
      </c>
      <c r="N107">
        <v>-1286</v>
      </c>
    </row>
    <row r="108" spans="1:14" ht="31.5" thickBot="1">
      <c r="A108" s="112">
        <v>64</v>
      </c>
      <c r="B108" s="69" t="s">
        <v>25</v>
      </c>
      <c r="C108" s="17">
        <f>D108+E108+F108+G108+H108+I108</f>
        <v>30792.1</v>
      </c>
      <c r="D108" s="18">
        <f>5255.6+L108+N108</f>
        <v>3943.1000000000004</v>
      </c>
      <c r="E108" s="18">
        <v>5203</v>
      </c>
      <c r="F108" s="18">
        <v>5411.5</v>
      </c>
      <c r="G108" s="18">
        <f t="shared" si="30"/>
        <v>5411.5</v>
      </c>
      <c r="H108" s="18">
        <f t="shared" si="30"/>
        <v>5411.5</v>
      </c>
      <c r="I108" s="18">
        <f t="shared" si="30"/>
        <v>5411.5</v>
      </c>
      <c r="J108" s="28"/>
      <c r="L108">
        <v>-246.5</v>
      </c>
      <c r="N108">
        <v>-1066</v>
      </c>
    </row>
    <row r="109" spans="1:10" s="34" customFormat="1" ht="15.75" customHeight="1" thickBot="1">
      <c r="A109" s="134">
        <v>148</v>
      </c>
      <c r="B109" s="66" t="s">
        <v>164</v>
      </c>
      <c r="C109" s="128">
        <f>C111+C219</f>
        <v>122799.345298944</v>
      </c>
      <c r="D109" s="128">
        <f aca="true" t="shared" si="31" ref="D109:I109">D111</f>
        <v>1900.5</v>
      </c>
      <c r="E109" s="128">
        <f t="shared" si="31"/>
        <v>0</v>
      </c>
      <c r="F109" s="128">
        <f t="shared" si="31"/>
        <v>0</v>
      </c>
      <c r="G109" s="128">
        <f t="shared" si="31"/>
        <v>0</v>
      </c>
      <c r="H109" s="128">
        <f t="shared" si="31"/>
        <v>0</v>
      </c>
      <c r="I109" s="128">
        <f t="shared" si="31"/>
        <v>0</v>
      </c>
      <c r="J109" s="132"/>
    </row>
    <row r="110" spans="1:10" s="34" customFormat="1" ht="69" customHeight="1" thickBot="1">
      <c r="A110" s="135"/>
      <c r="B110" s="71" t="s">
        <v>160</v>
      </c>
      <c r="C110" s="129"/>
      <c r="D110" s="129"/>
      <c r="E110" s="129"/>
      <c r="F110" s="129"/>
      <c r="G110" s="129"/>
      <c r="H110" s="129"/>
      <c r="I110" s="129"/>
      <c r="J110" s="133"/>
    </row>
    <row r="111" spans="1:15" s="34" customFormat="1" ht="15.75" thickBot="1">
      <c r="A111" s="120">
        <v>149</v>
      </c>
      <c r="B111" s="20" t="s">
        <v>43</v>
      </c>
      <c r="C111" s="97">
        <f>D111+E111+F111+G111+H111+I111</f>
        <v>1900.5</v>
      </c>
      <c r="D111" s="36">
        <f>O111</f>
        <v>1900.5</v>
      </c>
      <c r="E111" s="36">
        <v>0</v>
      </c>
      <c r="F111" s="36">
        <v>0</v>
      </c>
      <c r="G111" s="36">
        <v>0</v>
      </c>
      <c r="H111" s="36">
        <f>H112</f>
        <v>0</v>
      </c>
      <c r="I111" s="36">
        <v>0</v>
      </c>
      <c r="J111" s="33"/>
      <c r="O111" s="34">
        <v>1900.5</v>
      </c>
    </row>
    <row r="112" spans="1:15" s="34" customFormat="1" ht="31.5" thickBot="1">
      <c r="A112" s="120">
        <v>150</v>
      </c>
      <c r="B112" s="71" t="s">
        <v>25</v>
      </c>
      <c r="C112" s="97">
        <f>D112+E112+F112+G112+H112+I112</f>
        <v>1243.1</v>
      </c>
      <c r="D112" s="36">
        <f>O112</f>
        <v>1243.1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3"/>
      <c r="O112" s="34">
        <v>1243.1</v>
      </c>
    </row>
    <row r="113" spans="1:10" ht="117.75" customHeight="1" thickBot="1">
      <c r="A113" s="112">
        <v>65</v>
      </c>
      <c r="B113" s="70" t="s">
        <v>137</v>
      </c>
      <c r="C113" s="17">
        <f>C114+C116</f>
        <v>15816.0368512</v>
      </c>
      <c r="D113" s="17">
        <f aca="true" t="shared" si="32" ref="D113:I113">D114+D116</f>
        <v>1841.4000000000005</v>
      </c>
      <c r="E113" s="17">
        <f t="shared" si="32"/>
        <v>2580.1</v>
      </c>
      <c r="F113" s="17">
        <f t="shared" si="32"/>
        <v>2683.3</v>
      </c>
      <c r="G113" s="17">
        <f t="shared" si="32"/>
        <v>2790.632</v>
      </c>
      <c r="H113" s="17">
        <f t="shared" si="32"/>
        <v>2902.2572800000003</v>
      </c>
      <c r="I113" s="17">
        <f t="shared" si="32"/>
        <v>3018.3475712000004</v>
      </c>
      <c r="J113" s="28" t="s">
        <v>93</v>
      </c>
    </row>
    <row r="114" spans="1:10" ht="15.75" thickBot="1">
      <c r="A114" s="112">
        <v>66</v>
      </c>
      <c r="B114" s="8" t="s">
        <v>12</v>
      </c>
      <c r="C114" s="17">
        <f>D114+E114+F114+G114+H114+I114</f>
        <v>15816.0368512</v>
      </c>
      <c r="D114" s="18">
        <f>D119+D124</f>
        <v>1841.4000000000005</v>
      </c>
      <c r="E114" s="18">
        <f aca="true" t="shared" si="33" ref="E114:I115">E124+E119</f>
        <v>2580.1</v>
      </c>
      <c r="F114" s="18">
        <f t="shared" si="33"/>
        <v>2683.3</v>
      </c>
      <c r="G114" s="18">
        <f>G124+G119</f>
        <v>2790.632</v>
      </c>
      <c r="H114" s="18">
        <f t="shared" si="33"/>
        <v>2902.2572800000003</v>
      </c>
      <c r="I114" s="18">
        <f t="shared" si="33"/>
        <v>3018.3475712000004</v>
      </c>
      <c r="J114" s="28"/>
    </row>
    <row r="115" spans="1:10" ht="31.5" thickBot="1">
      <c r="A115" s="112">
        <v>67</v>
      </c>
      <c r="B115" s="69" t="s">
        <v>25</v>
      </c>
      <c r="C115" s="17">
        <f>D115+E115+F115+G115+H115+I115</f>
        <v>2919.1853247999998</v>
      </c>
      <c r="D115" s="18">
        <f>D120+D125</f>
        <v>246.4</v>
      </c>
      <c r="E115" s="18">
        <f t="shared" si="33"/>
        <v>493.5</v>
      </c>
      <c r="F115" s="18">
        <f t="shared" si="33"/>
        <v>513.2</v>
      </c>
      <c r="G115" s="18">
        <f t="shared" si="33"/>
        <v>533.7280000000001</v>
      </c>
      <c r="H115" s="18">
        <f t="shared" si="33"/>
        <v>555.07712</v>
      </c>
      <c r="I115" s="18">
        <f t="shared" si="33"/>
        <v>577.2802048000001</v>
      </c>
      <c r="J115" s="28"/>
    </row>
    <row r="116" spans="1:10" ht="15.75" thickBot="1">
      <c r="A116" s="112">
        <v>68</v>
      </c>
      <c r="B116" s="8" t="s">
        <v>23</v>
      </c>
      <c r="C116" s="17">
        <f>D116+E116+F116+G116+H116+I116</f>
        <v>0</v>
      </c>
      <c r="D116" s="36"/>
      <c r="E116" s="17"/>
      <c r="F116" s="17"/>
      <c r="G116" s="17"/>
      <c r="H116" s="17"/>
      <c r="I116" s="17"/>
      <c r="J116" s="28"/>
    </row>
    <row r="117" spans="1:10" ht="31.5" thickBot="1">
      <c r="A117" s="112">
        <v>69</v>
      </c>
      <c r="B117" s="69" t="s">
        <v>25</v>
      </c>
      <c r="C117" s="17">
        <f>D117+E117+F117+G117+H117+I117</f>
        <v>0</v>
      </c>
      <c r="D117" s="17"/>
      <c r="E117" s="17"/>
      <c r="F117" s="17"/>
      <c r="G117" s="17"/>
      <c r="H117" s="17"/>
      <c r="I117" s="17"/>
      <c r="J117" s="28"/>
    </row>
    <row r="118" spans="1:10" s="34" customFormat="1" ht="68.25" customHeight="1" thickBot="1">
      <c r="A118" s="110">
        <v>70</v>
      </c>
      <c r="B118" s="72" t="s">
        <v>138</v>
      </c>
      <c r="C118" s="97">
        <f>C119+C121</f>
        <v>15816.0368512</v>
      </c>
      <c r="D118" s="97">
        <f aca="true" t="shared" si="34" ref="D118:I118">D119+D121</f>
        <v>1841.4000000000005</v>
      </c>
      <c r="E118" s="97">
        <f t="shared" si="34"/>
        <v>2580.1</v>
      </c>
      <c r="F118" s="97">
        <f t="shared" si="34"/>
        <v>2683.3</v>
      </c>
      <c r="G118" s="97">
        <f t="shared" si="34"/>
        <v>2790.632</v>
      </c>
      <c r="H118" s="97">
        <f t="shared" si="34"/>
        <v>2902.2572800000003</v>
      </c>
      <c r="I118" s="97">
        <f t="shared" si="34"/>
        <v>3018.3475712000004</v>
      </c>
      <c r="J118" s="33"/>
    </row>
    <row r="119" spans="1:15" s="34" customFormat="1" ht="15.75" thickBot="1">
      <c r="A119" s="110">
        <v>71</v>
      </c>
      <c r="B119" s="20" t="s">
        <v>12</v>
      </c>
      <c r="C119" s="97">
        <f>D119+E119+F119+G119+H119+I119</f>
        <v>15816.0368512</v>
      </c>
      <c r="D119" s="36">
        <f>2480.8+K119+L119+M119+O119</f>
        <v>1841.4000000000005</v>
      </c>
      <c r="E119" s="36">
        <v>2580.1</v>
      </c>
      <c r="F119" s="36">
        <v>2683.3</v>
      </c>
      <c r="G119" s="36">
        <f aca="true" t="shared" si="35" ref="G119:I120">F119*1.04</f>
        <v>2790.632</v>
      </c>
      <c r="H119" s="36">
        <f t="shared" si="35"/>
        <v>2902.2572800000003</v>
      </c>
      <c r="I119" s="36">
        <f t="shared" si="35"/>
        <v>3018.3475712000004</v>
      </c>
      <c r="J119" s="33"/>
      <c r="K119" s="34">
        <v>-41</v>
      </c>
      <c r="L119" s="34">
        <v>-67.1</v>
      </c>
      <c r="M119" s="34">
        <v>-246.7</v>
      </c>
      <c r="O119" s="34">
        <v>-284.6</v>
      </c>
    </row>
    <row r="120" spans="1:15" s="34" customFormat="1" ht="31.5" thickBot="1">
      <c r="A120" s="110">
        <v>72</v>
      </c>
      <c r="B120" s="71" t="s">
        <v>25</v>
      </c>
      <c r="C120" s="97">
        <f>D120+E120+F120+G120+H120+I120</f>
        <v>2919.1853247999998</v>
      </c>
      <c r="D120" s="36">
        <f>474.5+M120+O120</f>
        <v>246.4</v>
      </c>
      <c r="E120" s="36">
        <v>493.5</v>
      </c>
      <c r="F120" s="36">
        <v>513.2</v>
      </c>
      <c r="G120" s="36">
        <f t="shared" si="35"/>
        <v>533.7280000000001</v>
      </c>
      <c r="H120" s="36">
        <f t="shared" si="35"/>
        <v>555.07712</v>
      </c>
      <c r="I120" s="36">
        <f t="shared" si="35"/>
        <v>577.2802048000001</v>
      </c>
      <c r="J120" s="33"/>
      <c r="M120" s="34">
        <v>-156</v>
      </c>
      <c r="O120" s="34">
        <v>-72.1</v>
      </c>
    </row>
    <row r="121" spans="1:10" s="34" customFormat="1" ht="15.75" thickBot="1">
      <c r="A121" s="110">
        <v>73</v>
      </c>
      <c r="B121" s="20" t="s">
        <v>23</v>
      </c>
      <c r="C121" s="97">
        <f>D121+E121+F121+G121+H121+I121</f>
        <v>0</v>
      </c>
      <c r="D121" s="97"/>
      <c r="E121" s="97"/>
      <c r="F121" s="97"/>
      <c r="G121" s="97"/>
      <c r="H121" s="97"/>
      <c r="I121" s="97"/>
      <c r="J121" s="33"/>
    </row>
    <row r="122" spans="1:10" s="34" customFormat="1" ht="31.5" thickBot="1">
      <c r="A122" s="110">
        <v>74</v>
      </c>
      <c r="B122" s="71" t="s">
        <v>25</v>
      </c>
      <c r="C122" s="97">
        <f>D122+E122+F122+G122+H122+I122</f>
        <v>0</v>
      </c>
      <c r="D122" s="97"/>
      <c r="E122" s="97"/>
      <c r="F122" s="97"/>
      <c r="G122" s="97"/>
      <c r="H122" s="97"/>
      <c r="I122" s="97"/>
      <c r="J122" s="33"/>
    </row>
    <row r="123" spans="1:10" s="34" customFormat="1" ht="95.25" customHeight="1" thickBot="1">
      <c r="A123" s="110">
        <v>75</v>
      </c>
      <c r="B123" s="72" t="s">
        <v>139</v>
      </c>
      <c r="C123" s="97">
        <f>C124+C126</f>
        <v>0</v>
      </c>
      <c r="D123" s="97">
        <f aca="true" t="shared" si="36" ref="D123:I123">D124+D126</f>
        <v>0</v>
      </c>
      <c r="E123" s="97">
        <f t="shared" si="36"/>
        <v>0</v>
      </c>
      <c r="F123" s="97">
        <f t="shared" si="36"/>
        <v>0</v>
      </c>
      <c r="G123" s="97">
        <f t="shared" si="36"/>
        <v>0</v>
      </c>
      <c r="H123" s="97">
        <f t="shared" si="36"/>
        <v>0</v>
      </c>
      <c r="I123" s="97">
        <f t="shared" si="36"/>
        <v>0</v>
      </c>
      <c r="J123" s="33"/>
    </row>
    <row r="124" spans="1:10" s="34" customFormat="1" ht="15.75" thickBot="1">
      <c r="A124" s="110">
        <v>76</v>
      </c>
      <c r="B124" s="20" t="s">
        <v>12</v>
      </c>
      <c r="C124" s="97">
        <f>D124+E124+F124+G124+H124+I124</f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3"/>
    </row>
    <row r="125" spans="1:10" s="34" customFormat="1" ht="31.5" thickBot="1">
      <c r="A125" s="110">
        <v>77</v>
      </c>
      <c r="B125" s="71" t="s">
        <v>25</v>
      </c>
      <c r="C125" s="97">
        <f>D125+E125+F125+G125+H125+I125</f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f>G125</f>
        <v>0</v>
      </c>
      <c r="I125" s="36">
        <f>H125</f>
        <v>0</v>
      </c>
      <c r="J125" s="33"/>
    </row>
    <row r="126" spans="1:10" s="34" customFormat="1" ht="15.75" thickBot="1">
      <c r="A126" s="110">
        <v>78</v>
      </c>
      <c r="B126" s="20" t="s">
        <v>23</v>
      </c>
      <c r="C126" s="97">
        <f>D126+E126+F126+G126+H126+I126</f>
        <v>0</v>
      </c>
      <c r="D126" s="36"/>
      <c r="E126" s="97"/>
      <c r="F126" s="97"/>
      <c r="G126" s="97"/>
      <c r="H126" s="97"/>
      <c r="I126" s="97"/>
      <c r="J126" s="33"/>
    </row>
    <row r="127" spans="1:10" s="34" customFormat="1" ht="31.5" thickBot="1">
      <c r="A127" s="110">
        <v>79</v>
      </c>
      <c r="B127" s="71" t="s">
        <v>25</v>
      </c>
      <c r="C127" s="97">
        <f>D127+E127+F127+G127+H127+I127</f>
        <v>0</v>
      </c>
      <c r="D127" s="36"/>
      <c r="E127" s="97"/>
      <c r="F127" s="97"/>
      <c r="G127" s="97"/>
      <c r="H127" s="97"/>
      <c r="I127" s="97"/>
      <c r="J127" s="33"/>
    </row>
    <row r="128" spans="1:10" s="34" customFormat="1" ht="47.25" thickBot="1">
      <c r="A128" s="110">
        <v>80</v>
      </c>
      <c r="B128" s="20" t="s">
        <v>31</v>
      </c>
      <c r="C128" s="97">
        <f>C129</f>
        <v>0</v>
      </c>
      <c r="D128" s="97">
        <f aca="true" t="shared" si="37" ref="D128:I128">D129</f>
        <v>0</v>
      </c>
      <c r="E128" s="97">
        <f t="shared" si="37"/>
        <v>0</v>
      </c>
      <c r="F128" s="97">
        <f t="shared" si="37"/>
        <v>0</v>
      </c>
      <c r="G128" s="97">
        <f t="shared" si="37"/>
        <v>0</v>
      </c>
      <c r="H128" s="97">
        <f t="shared" si="37"/>
        <v>0</v>
      </c>
      <c r="I128" s="97">
        <f t="shared" si="37"/>
        <v>0</v>
      </c>
      <c r="J128" s="33" t="s">
        <v>94</v>
      </c>
    </row>
    <row r="129" spans="1:10" s="34" customFormat="1" ht="15.75" thickBot="1">
      <c r="A129" s="110">
        <v>81</v>
      </c>
      <c r="B129" s="20" t="s">
        <v>12</v>
      </c>
      <c r="C129" s="97">
        <f>D129+E129+F129+G129+H129+I129</f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3"/>
    </row>
    <row r="130" spans="1:10" s="34" customFormat="1" ht="31.5" thickBot="1">
      <c r="A130" s="110">
        <v>82</v>
      </c>
      <c r="B130" s="71" t="s">
        <v>25</v>
      </c>
      <c r="C130" s="97">
        <f>D130+E130+F130+G130+H130+I130</f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3"/>
    </row>
    <row r="131" spans="1:10" ht="15">
      <c r="A131" s="130">
        <v>83</v>
      </c>
      <c r="B131" s="12" t="s">
        <v>13</v>
      </c>
      <c r="C131" s="145">
        <f>C133</f>
        <v>0</v>
      </c>
      <c r="D131" s="145">
        <f aca="true" t="shared" si="38" ref="D131:I131">D133</f>
        <v>0</v>
      </c>
      <c r="E131" s="145">
        <f t="shared" si="38"/>
        <v>0</v>
      </c>
      <c r="F131" s="145">
        <f t="shared" si="38"/>
        <v>0</v>
      </c>
      <c r="G131" s="145">
        <f t="shared" si="38"/>
        <v>0</v>
      </c>
      <c r="H131" s="145">
        <f t="shared" si="38"/>
        <v>0</v>
      </c>
      <c r="I131" s="145">
        <f t="shared" si="38"/>
        <v>0</v>
      </c>
      <c r="J131" s="147" t="s">
        <v>95</v>
      </c>
    </row>
    <row r="132" spans="1:10" ht="48.75" customHeight="1" thickBot="1">
      <c r="A132" s="131"/>
      <c r="B132" s="71" t="s">
        <v>140</v>
      </c>
      <c r="C132" s="146"/>
      <c r="D132" s="146"/>
      <c r="E132" s="146"/>
      <c r="F132" s="146"/>
      <c r="G132" s="146"/>
      <c r="H132" s="146"/>
      <c r="I132" s="146"/>
      <c r="J132" s="148"/>
    </row>
    <row r="133" spans="1:10" ht="15.75" thickBot="1">
      <c r="A133" s="112">
        <v>84</v>
      </c>
      <c r="B133" s="8" t="s">
        <v>6</v>
      </c>
      <c r="C133" s="17">
        <f>D133+E133+F133+G133+H133+I133</f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28"/>
    </row>
    <row r="134" spans="1:10" ht="31.5" thickBot="1">
      <c r="A134" s="112">
        <v>85</v>
      </c>
      <c r="B134" s="69" t="s">
        <v>25</v>
      </c>
      <c r="C134" s="17">
        <f>D134+E134+F134+G134+H134+I134</f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28"/>
    </row>
    <row r="135" spans="1:10" ht="15.75" customHeight="1">
      <c r="A135" s="130">
        <v>86</v>
      </c>
      <c r="B135" s="12" t="s">
        <v>14</v>
      </c>
      <c r="C135" s="145">
        <f>C137+C139</f>
        <v>8851.6036288</v>
      </c>
      <c r="D135" s="145">
        <f aca="true" t="shared" si="39" ref="D135:I135">D137+D139</f>
        <v>839.8</v>
      </c>
      <c r="E135" s="145">
        <f t="shared" si="39"/>
        <v>0</v>
      </c>
      <c r="F135" s="145">
        <f t="shared" si="39"/>
        <v>1886.7</v>
      </c>
      <c r="G135" s="145">
        <f t="shared" si="39"/>
        <v>1962.1680000000001</v>
      </c>
      <c r="H135" s="145">
        <f t="shared" si="39"/>
        <v>2040.6547200000002</v>
      </c>
      <c r="I135" s="145">
        <f t="shared" si="39"/>
        <v>2122.2809088000004</v>
      </c>
      <c r="J135" s="132" t="s">
        <v>96</v>
      </c>
    </row>
    <row r="136" spans="1:10" ht="66" customHeight="1" thickBot="1">
      <c r="A136" s="131"/>
      <c r="B136" s="69" t="s">
        <v>141</v>
      </c>
      <c r="C136" s="146"/>
      <c r="D136" s="146"/>
      <c r="E136" s="146"/>
      <c r="F136" s="146"/>
      <c r="G136" s="146"/>
      <c r="H136" s="146"/>
      <c r="I136" s="146"/>
      <c r="J136" s="133"/>
    </row>
    <row r="137" spans="1:10" ht="15.75" thickBot="1">
      <c r="A137" s="112">
        <v>87</v>
      </c>
      <c r="B137" s="8" t="s">
        <v>5</v>
      </c>
      <c r="C137" s="17">
        <f>D137+E137+F137+G137+H137+I137</f>
        <v>0</v>
      </c>
      <c r="D137" s="36">
        <f>D143+D149</f>
        <v>0</v>
      </c>
      <c r="E137" s="18">
        <f>E143+E149</f>
        <v>0</v>
      </c>
      <c r="F137" s="18">
        <v>0</v>
      </c>
      <c r="G137" s="18">
        <v>0</v>
      </c>
      <c r="H137" s="18">
        <v>0</v>
      </c>
      <c r="I137" s="18">
        <v>0</v>
      </c>
      <c r="J137" s="28"/>
    </row>
    <row r="138" spans="1:10" ht="31.5" thickBot="1">
      <c r="A138" s="112">
        <v>88</v>
      </c>
      <c r="B138" s="69" t="s">
        <v>25</v>
      </c>
      <c r="C138" s="17">
        <f>D138+E138+F138+G138+H138+I138</f>
        <v>0</v>
      </c>
      <c r="D138" s="36">
        <f>D144+D150</f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28"/>
    </row>
    <row r="139" spans="1:10" ht="21" customHeight="1" thickBot="1">
      <c r="A139" s="112">
        <v>89</v>
      </c>
      <c r="B139" s="8" t="s">
        <v>6</v>
      </c>
      <c r="C139" s="17">
        <f>D139+E139+F139+G139+H139+I139</f>
        <v>8851.6036288</v>
      </c>
      <c r="D139" s="36">
        <f>D145+D151</f>
        <v>839.8</v>
      </c>
      <c r="E139" s="18">
        <v>0</v>
      </c>
      <c r="F139" s="18">
        <f>F145+F151</f>
        <v>1886.7</v>
      </c>
      <c r="G139" s="18">
        <f aca="true" t="shared" si="40" ref="F139:I140">G145+G151</f>
        <v>1962.1680000000001</v>
      </c>
      <c r="H139" s="18">
        <f t="shared" si="40"/>
        <v>2040.6547200000002</v>
      </c>
      <c r="I139" s="18">
        <f t="shared" si="40"/>
        <v>2122.2809088000004</v>
      </c>
      <c r="J139" s="28"/>
    </row>
    <row r="140" spans="1:10" ht="31.5" thickBot="1">
      <c r="A140" s="112">
        <v>90</v>
      </c>
      <c r="B140" s="69" t="s">
        <v>25</v>
      </c>
      <c r="C140" s="17">
        <f>D140+E140+F140+G140+H140+I140</f>
        <v>5768.299999999999</v>
      </c>
      <c r="D140" s="18">
        <f>D146+D152</f>
        <v>326</v>
      </c>
      <c r="E140" s="18">
        <v>0</v>
      </c>
      <c r="F140" s="18">
        <f t="shared" si="40"/>
        <v>0</v>
      </c>
      <c r="G140" s="18">
        <f t="shared" si="40"/>
        <v>1814.1</v>
      </c>
      <c r="H140" s="18">
        <f t="shared" si="40"/>
        <v>1814.1</v>
      </c>
      <c r="I140" s="18">
        <f t="shared" si="40"/>
        <v>1814.1</v>
      </c>
      <c r="J140" s="28"/>
    </row>
    <row r="141" spans="1:10" s="34" customFormat="1" ht="15.75" customHeight="1">
      <c r="A141" s="134">
        <v>91</v>
      </c>
      <c r="B141" s="26" t="s">
        <v>37</v>
      </c>
      <c r="C141" s="128">
        <f>C143+C145</f>
        <v>10339.6036288</v>
      </c>
      <c r="D141" s="128">
        <f aca="true" t="shared" si="41" ref="D141:I141">D143+D145</f>
        <v>839.8</v>
      </c>
      <c r="E141" s="128">
        <f t="shared" si="41"/>
        <v>1488</v>
      </c>
      <c r="F141" s="128">
        <f t="shared" si="41"/>
        <v>1886.7</v>
      </c>
      <c r="G141" s="128">
        <f t="shared" si="41"/>
        <v>1962.1680000000001</v>
      </c>
      <c r="H141" s="128">
        <f t="shared" si="41"/>
        <v>2040.6547200000002</v>
      </c>
      <c r="I141" s="128">
        <f t="shared" si="41"/>
        <v>2122.2809088000004</v>
      </c>
      <c r="J141" s="132"/>
    </row>
    <row r="142" spans="1:10" s="34" customFormat="1" ht="47.25" customHeight="1" thickBot="1">
      <c r="A142" s="135"/>
      <c r="B142" s="71" t="s">
        <v>142</v>
      </c>
      <c r="C142" s="129"/>
      <c r="D142" s="129"/>
      <c r="E142" s="129"/>
      <c r="F142" s="129"/>
      <c r="G142" s="129"/>
      <c r="H142" s="129"/>
      <c r="I142" s="129"/>
      <c r="J142" s="133"/>
    </row>
    <row r="143" spans="1:10" s="34" customFormat="1" ht="15.75" thickBot="1">
      <c r="A143" s="110">
        <v>92</v>
      </c>
      <c r="B143" s="20" t="s">
        <v>5</v>
      </c>
      <c r="C143" s="97">
        <f>D143+E143+F143+G143+H143+I143</f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3"/>
    </row>
    <row r="144" spans="1:10" s="34" customFormat="1" ht="31.5" thickBot="1">
      <c r="A144" s="110">
        <v>93</v>
      </c>
      <c r="B144" s="71" t="s">
        <v>25</v>
      </c>
      <c r="C144" s="97">
        <f>D144+E144+F144+G144+H144+I144</f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3"/>
    </row>
    <row r="145" spans="1:13" s="34" customFormat="1" ht="21" customHeight="1" thickBot="1">
      <c r="A145" s="110">
        <v>94</v>
      </c>
      <c r="B145" s="20" t="s">
        <v>6</v>
      </c>
      <c r="C145" s="97">
        <f>D145+E145+F145+G145+H145+I145</f>
        <v>10339.6036288</v>
      </c>
      <c r="D145" s="36">
        <f>576+M145</f>
        <v>839.8</v>
      </c>
      <c r="E145" s="36">
        <v>1488</v>
      </c>
      <c r="F145" s="36">
        <v>1886.7</v>
      </c>
      <c r="G145" s="36">
        <f>F145*1.04</f>
        <v>1962.1680000000001</v>
      </c>
      <c r="H145" s="36">
        <f>G145*1.04</f>
        <v>2040.6547200000002</v>
      </c>
      <c r="I145" s="36">
        <f>H145*1.04</f>
        <v>2122.2809088000004</v>
      </c>
      <c r="J145" s="33"/>
      <c r="M145" s="34">
        <v>263.8</v>
      </c>
    </row>
    <row r="146" spans="1:13" s="34" customFormat="1" ht="31.5" thickBot="1">
      <c r="A146" s="110">
        <v>95</v>
      </c>
      <c r="B146" s="71" t="s">
        <v>25</v>
      </c>
      <c r="C146" s="97">
        <f>D146+E146+F146+G146+H146+I146</f>
        <v>5768.299999999999</v>
      </c>
      <c r="D146" s="36">
        <f>M146</f>
        <v>326</v>
      </c>
      <c r="E146" s="36">
        <v>0</v>
      </c>
      <c r="F146" s="36">
        <v>0</v>
      </c>
      <c r="G146" s="36">
        <v>1814.1</v>
      </c>
      <c r="H146" s="36">
        <v>1814.1</v>
      </c>
      <c r="I146" s="36">
        <v>1814.1</v>
      </c>
      <c r="J146" s="33"/>
      <c r="M146" s="34">
        <v>326</v>
      </c>
    </row>
    <row r="147" spans="1:10" s="34" customFormat="1" ht="15.75" customHeight="1">
      <c r="A147" s="134">
        <v>96</v>
      </c>
      <c r="B147" s="26" t="s">
        <v>38</v>
      </c>
      <c r="C147" s="128">
        <f>C149+C151</f>
        <v>0</v>
      </c>
      <c r="D147" s="128">
        <f aca="true" t="shared" si="42" ref="D147:I147">D149+D151</f>
        <v>0</v>
      </c>
      <c r="E147" s="128">
        <f t="shared" si="42"/>
        <v>0</v>
      </c>
      <c r="F147" s="128">
        <f t="shared" si="42"/>
        <v>0</v>
      </c>
      <c r="G147" s="128">
        <f t="shared" si="42"/>
        <v>0</v>
      </c>
      <c r="H147" s="128">
        <f t="shared" si="42"/>
        <v>0</v>
      </c>
      <c r="I147" s="128">
        <f t="shared" si="42"/>
        <v>0</v>
      </c>
      <c r="J147" s="132"/>
    </row>
    <row r="148" spans="1:10" s="34" customFormat="1" ht="96.75" customHeight="1" thickBot="1">
      <c r="A148" s="135"/>
      <c r="B148" s="71" t="s">
        <v>143</v>
      </c>
      <c r="C148" s="129"/>
      <c r="D148" s="129"/>
      <c r="E148" s="129"/>
      <c r="F148" s="129"/>
      <c r="G148" s="129"/>
      <c r="H148" s="129"/>
      <c r="I148" s="129"/>
      <c r="J148" s="133"/>
    </row>
    <row r="149" spans="1:10" s="34" customFormat="1" ht="15.75" thickBot="1">
      <c r="A149" s="110">
        <v>97</v>
      </c>
      <c r="B149" s="20" t="s">
        <v>5</v>
      </c>
      <c r="C149" s="97">
        <f>D149+E149+F149+G149+H149+I149</f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3"/>
    </row>
    <row r="150" spans="1:10" s="34" customFormat="1" ht="31.5" thickBot="1">
      <c r="A150" s="110">
        <v>98</v>
      </c>
      <c r="B150" s="71" t="s">
        <v>25</v>
      </c>
      <c r="C150" s="97">
        <f>D150+E150+F150+G150+H150+I150</f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3"/>
    </row>
    <row r="151" spans="1:10" s="34" customFormat="1" ht="21" customHeight="1" thickBot="1">
      <c r="A151" s="110">
        <v>99</v>
      </c>
      <c r="B151" s="20" t="s">
        <v>6</v>
      </c>
      <c r="C151" s="97">
        <f>D151+E151+F151+G151+H151+I151</f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f>G151</f>
        <v>0</v>
      </c>
      <c r="I151" s="36">
        <f>H151</f>
        <v>0</v>
      </c>
      <c r="J151" s="33"/>
    </row>
    <row r="152" spans="1:10" s="34" customFormat="1" ht="31.5" thickBot="1">
      <c r="A152" s="110">
        <v>100</v>
      </c>
      <c r="B152" s="71" t="s">
        <v>25</v>
      </c>
      <c r="C152" s="97">
        <f>D152+E152+F152+G152+H152+I152</f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f>G152</f>
        <v>0</v>
      </c>
      <c r="I152" s="36">
        <f>H152</f>
        <v>0</v>
      </c>
      <c r="J152" s="33"/>
    </row>
    <row r="153" spans="1:10" s="34" customFormat="1" ht="15.75" customHeight="1" thickBot="1">
      <c r="A153" s="130">
        <v>101</v>
      </c>
      <c r="B153" s="12" t="s">
        <v>26</v>
      </c>
      <c r="C153" s="145">
        <f>C155+C157</f>
        <v>1192.3</v>
      </c>
      <c r="D153" s="145">
        <f aca="true" t="shared" si="43" ref="D153:I153">D155+D157</f>
        <v>1192.3</v>
      </c>
      <c r="E153" s="145">
        <f t="shared" si="43"/>
        <v>0</v>
      </c>
      <c r="F153" s="145">
        <f t="shared" si="43"/>
        <v>0</v>
      </c>
      <c r="G153" s="145">
        <f t="shared" si="43"/>
        <v>0</v>
      </c>
      <c r="H153" s="145">
        <f t="shared" si="43"/>
        <v>0</v>
      </c>
      <c r="I153" s="145">
        <f t="shared" si="43"/>
        <v>0</v>
      </c>
      <c r="J153" s="28"/>
    </row>
    <row r="154" spans="1:10" s="34" customFormat="1" ht="63" customHeight="1" thickBot="1">
      <c r="A154" s="131"/>
      <c r="B154" s="71" t="s">
        <v>144</v>
      </c>
      <c r="C154" s="146"/>
      <c r="D154" s="146"/>
      <c r="E154" s="146"/>
      <c r="F154" s="146"/>
      <c r="G154" s="146"/>
      <c r="H154" s="146"/>
      <c r="I154" s="146"/>
      <c r="J154" s="33" t="s">
        <v>97</v>
      </c>
    </row>
    <row r="155" spans="1:10" s="34" customFormat="1" ht="16.5" customHeight="1" thickBot="1">
      <c r="A155" s="112">
        <v>102</v>
      </c>
      <c r="B155" s="8" t="s">
        <v>5</v>
      </c>
      <c r="C155" s="17">
        <f>D155+E155+F155+G155+H155+I155</f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28"/>
    </row>
    <row r="156" spans="1:10" s="34" customFormat="1" ht="31.5" customHeight="1" thickBot="1">
      <c r="A156" s="112">
        <v>103</v>
      </c>
      <c r="B156" s="69" t="s">
        <v>25</v>
      </c>
      <c r="C156" s="17">
        <f>D156+E156+F156+G156+H156+I156</f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28"/>
    </row>
    <row r="157" spans="1:13" s="34" customFormat="1" ht="16.5" customHeight="1" thickBot="1">
      <c r="A157" s="112">
        <v>104</v>
      </c>
      <c r="B157" s="8" t="s">
        <v>6</v>
      </c>
      <c r="C157" s="17">
        <f>D157+E157+F157+G157+H157+I157</f>
        <v>1192.3</v>
      </c>
      <c r="D157" s="18">
        <f>M157</f>
        <v>1192.3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28"/>
      <c r="M157" s="34">
        <v>1192.3</v>
      </c>
    </row>
    <row r="158" spans="1:13" s="34" customFormat="1" ht="27" customHeight="1" thickBot="1">
      <c r="A158" s="112">
        <v>105</v>
      </c>
      <c r="B158" s="69" t="s">
        <v>25</v>
      </c>
      <c r="C158" s="17">
        <f>D158+E158+F158+G158+H158+I158</f>
        <v>1192.3</v>
      </c>
      <c r="D158" s="18">
        <f>M158</f>
        <v>1192.3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0"/>
      <c r="M158" s="34">
        <v>1192.3</v>
      </c>
    </row>
    <row r="159" spans="1:10" s="34" customFormat="1" ht="51.75" customHeight="1" thickBot="1">
      <c r="A159" s="112">
        <v>106</v>
      </c>
      <c r="B159" s="70" t="s">
        <v>145</v>
      </c>
      <c r="C159" s="17">
        <f>C160+C162</f>
        <v>480</v>
      </c>
      <c r="D159" s="17">
        <f aca="true" t="shared" si="44" ref="D159:I159">D160+D162</f>
        <v>0</v>
      </c>
      <c r="E159" s="17">
        <f t="shared" si="44"/>
        <v>0</v>
      </c>
      <c r="F159" s="17">
        <f t="shared" si="44"/>
        <v>0</v>
      </c>
      <c r="G159" s="17">
        <f t="shared" si="44"/>
        <v>160</v>
      </c>
      <c r="H159" s="17">
        <f t="shared" si="44"/>
        <v>160</v>
      </c>
      <c r="I159" s="17">
        <f t="shared" si="44"/>
        <v>160</v>
      </c>
      <c r="J159" s="33" t="s">
        <v>98</v>
      </c>
    </row>
    <row r="160" spans="1:10" s="34" customFormat="1" ht="15.75" thickBot="1">
      <c r="A160" s="112">
        <v>107</v>
      </c>
      <c r="B160" s="8" t="s">
        <v>5</v>
      </c>
      <c r="C160" s="17">
        <f>D160+E160+F160+G160+H160+I160</f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0"/>
    </row>
    <row r="161" spans="1:10" s="34" customFormat="1" ht="31.5" thickBot="1">
      <c r="A161" s="112">
        <v>108</v>
      </c>
      <c r="B161" s="69" t="s">
        <v>25</v>
      </c>
      <c r="C161" s="17">
        <f>D161+E161+F161+G161+H161+I161</f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0"/>
    </row>
    <row r="162" spans="1:10" s="34" customFormat="1" ht="15.75" thickBot="1">
      <c r="A162" s="112">
        <v>109</v>
      </c>
      <c r="B162" s="8" t="s">
        <v>6</v>
      </c>
      <c r="C162" s="17">
        <f>D162+E162+F162+G162+H162+I162</f>
        <v>480</v>
      </c>
      <c r="D162" s="18">
        <v>0</v>
      </c>
      <c r="E162" s="18">
        <v>0</v>
      </c>
      <c r="F162" s="18">
        <v>0</v>
      </c>
      <c r="G162" s="18">
        <v>160</v>
      </c>
      <c r="H162" s="18">
        <v>160</v>
      </c>
      <c r="I162" s="18">
        <v>160</v>
      </c>
      <c r="J162" s="10"/>
    </row>
    <row r="163" spans="1:10" s="34" customFormat="1" ht="31.5" thickBot="1">
      <c r="A163" s="112">
        <v>110</v>
      </c>
      <c r="B163" s="69" t="s">
        <v>25</v>
      </c>
      <c r="C163" s="17">
        <f>D163+E163+F163+G163+H163+I163</f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0"/>
    </row>
    <row r="164" spans="1:10" s="34" customFormat="1" ht="15.75" customHeight="1">
      <c r="A164" s="134">
        <v>111</v>
      </c>
      <c r="B164" s="26" t="s">
        <v>44</v>
      </c>
      <c r="C164" s="128">
        <f aca="true" t="shared" si="45" ref="C164:H164">C169+C171+C167</f>
        <v>0</v>
      </c>
      <c r="D164" s="128">
        <f>D166+D173+D180</f>
        <v>1217.8000000000002</v>
      </c>
      <c r="E164" s="128">
        <f>E166+E173+E180</f>
        <v>0</v>
      </c>
      <c r="F164" s="128">
        <f t="shared" si="45"/>
        <v>0</v>
      </c>
      <c r="G164" s="128">
        <f t="shared" si="45"/>
        <v>0</v>
      </c>
      <c r="H164" s="128">
        <f t="shared" si="45"/>
        <v>0</v>
      </c>
      <c r="I164" s="128">
        <f>I169+I171+I167+I173</f>
        <v>0</v>
      </c>
      <c r="J164" s="132" t="s">
        <v>99</v>
      </c>
    </row>
    <row r="165" spans="1:10" s="34" customFormat="1" ht="65.25" customHeight="1" thickBot="1">
      <c r="A165" s="135"/>
      <c r="B165" s="71" t="s">
        <v>76</v>
      </c>
      <c r="C165" s="129"/>
      <c r="D165" s="129"/>
      <c r="E165" s="129"/>
      <c r="F165" s="129"/>
      <c r="G165" s="129"/>
      <c r="H165" s="129"/>
      <c r="I165" s="129"/>
      <c r="J165" s="133"/>
    </row>
    <row r="166" spans="1:10" s="34" customFormat="1" ht="32.25" customHeight="1" thickBot="1">
      <c r="A166" s="110">
        <v>112</v>
      </c>
      <c r="B166" s="73" t="s">
        <v>50</v>
      </c>
      <c r="C166" s="97">
        <f>D166+E166+F166+G166+H166+I166</f>
        <v>0</v>
      </c>
      <c r="D166" s="97">
        <v>0</v>
      </c>
      <c r="E166" s="97">
        <v>0</v>
      </c>
      <c r="F166" s="97">
        <v>0</v>
      </c>
      <c r="G166" s="97">
        <v>0</v>
      </c>
      <c r="H166" s="97">
        <v>0</v>
      </c>
      <c r="I166" s="97">
        <v>0</v>
      </c>
      <c r="J166" s="37"/>
    </row>
    <row r="167" spans="1:10" s="34" customFormat="1" ht="15.75" thickBot="1">
      <c r="A167" s="110">
        <v>113</v>
      </c>
      <c r="B167" s="20" t="s">
        <v>43</v>
      </c>
      <c r="C167" s="97">
        <f aca="true" t="shared" si="46" ref="C167:C186">D167+E167+F167+G167+H167+I167</f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3"/>
    </row>
    <row r="168" spans="1:10" s="34" customFormat="1" ht="31.5" thickBot="1">
      <c r="A168" s="110">
        <v>114</v>
      </c>
      <c r="B168" s="71" t="s">
        <v>25</v>
      </c>
      <c r="C168" s="97">
        <f t="shared" si="46"/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3"/>
    </row>
    <row r="169" spans="1:10" s="34" customFormat="1" ht="15.75" thickBot="1">
      <c r="A169" s="110">
        <v>115</v>
      </c>
      <c r="B169" s="20" t="s">
        <v>5</v>
      </c>
      <c r="C169" s="97">
        <f t="shared" si="46"/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3"/>
    </row>
    <row r="170" spans="1:10" s="34" customFormat="1" ht="31.5" thickBot="1">
      <c r="A170" s="110">
        <v>116</v>
      </c>
      <c r="B170" s="71" t="s">
        <v>25</v>
      </c>
      <c r="C170" s="97">
        <f t="shared" si="46"/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3"/>
    </row>
    <row r="171" spans="1:10" s="34" customFormat="1" ht="21" customHeight="1" thickBot="1">
      <c r="A171" s="110">
        <v>117</v>
      </c>
      <c r="B171" s="20" t="s">
        <v>6</v>
      </c>
      <c r="C171" s="97">
        <f t="shared" si="46"/>
        <v>0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3"/>
    </row>
    <row r="172" spans="1:10" s="34" customFormat="1" ht="31.5" thickBot="1">
      <c r="A172" s="110">
        <v>118</v>
      </c>
      <c r="B172" s="71" t="s">
        <v>25</v>
      </c>
      <c r="C172" s="97">
        <f t="shared" si="46"/>
        <v>0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f>H172</f>
        <v>0</v>
      </c>
      <c r="J172" s="33"/>
    </row>
    <row r="173" spans="1:10" s="34" customFormat="1" ht="50.25" customHeight="1" thickBot="1">
      <c r="A173" s="110">
        <v>119</v>
      </c>
      <c r="B173" s="73" t="s">
        <v>51</v>
      </c>
      <c r="C173" s="97">
        <f t="shared" si="46"/>
        <v>1217.8000000000002</v>
      </c>
      <c r="D173" s="97">
        <f>D178</f>
        <v>1217.8000000000002</v>
      </c>
      <c r="E173" s="97">
        <f>E178</f>
        <v>0</v>
      </c>
      <c r="F173" s="97">
        <v>0</v>
      </c>
      <c r="G173" s="97">
        <f>G174+G176+G178</f>
        <v>0</v>
      </c>
      <c r="H173" s="97">
        <v>0</v>
      </c>
      <c r="I173" s="97">
        <f>I178</f>
        <v>0</v>
      </c>
      <c r="J173" s="37"/>
    </row>
    <row r="174" spans="1:10" s="34" customFormat="1" ht="15.75" thickBot="1">
      <c r="A174" s="110">
        <v>120</v>
      </c>
      <c r="B174" s="20" t="s">
        <v>43</v>
      </c>
      <c r="C174" s="97">
        <f t="shared" si="46"/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3"/>
    </row>
    <row r="175" spans="1:10" s="34" customFormat="1" ht="31.5" thickBot="1">
      <c r="A175" s="110">
        <v>121</v>
      </c>
      <c r="B175" s="71" t="s">
        <v>25</v>
      </c>
      <c r="C175" s="97">
        <f t="shared" si="46"/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3"/>
    </row>
    <row r="176" spans="1:10" s="34" customFormat="1" ht="15.75" thickBot="1">
      <c r="A176" s="110">
        <v>122</v>
      </c>
      <c r="B176" s="20" t="s">
        <v>5</v>
      </c>
      <c r="C176" s="97">
        <f t="shared" si="46"/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3"/>
    </row>
    <row r="177" spans="1:10" s="34" customFormat="1" ht="31.5" thickBot="1">
      <c r="A177" s="110">
        <v>123</v>
      </c>
      <c r="B177" s="71" t="s">
        <v>25</v>
      </c>
      <c r="C177" s="97">
        <f t="shared" si="46"/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3"/>
    </row>
    <row r="178" spans="1:14" s="34" customFormat="1" ht="21" customHeight="1" thickBot="1">
      <c r="A178" s="110">
        <v>124</v>
      </c>
      <c r="B178" s="20" t="s">
        <v>6</v>
      </c>
      <c r="C178" s="97">
        <f t="shared" si="46"/>
        <v>1217.8000000000002</v>
      </c>
      <c r="D178" s="36">
        <f>4614.8+K178+M178+N178-0.1</f>
        <v>1217.8000000000002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3"/>
      <c r="K178" s="34">
        <v>-2653.3</v>
      </c>
      <c r="M178" s="34">
        <v>-131</v>
      </c>
      <c r="N178" s="34">
        <v>-612.6</v>
      </c>
    </row>
    <row r="179" spans="1:14" s="34" customFormat="1" ht="31.5" thickBot="1">
      <c r="A179" s="110">
        <v>125</v>
      </c>
      <c r="B179" s="71" t="s">
        <v>25</v>
      </c>
      <c r="C179" s="97">
        <f t="shared" si="46"/>
        <v>0</v>
      </c>
      <c r="D179" s="36">
        <f>3400+K179+M179+N179</f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f>H179</f>
        <v>0</v>
      </c>
      <c r="J179" s="33"/>
      <c r="K179" s="34">
        <v>-1500</v>
      </c>
      <c r="M179" s="34">
        <v>-1287.4</v>
      </c>
      <c r="N179" s="34">
        <v>-612.6</v>
      </c>
    </row>
    <row r="180" spans="1:10" s="34" customFormat="1" ht="50.25" customHeight="1" thickBot="1">
      <c r="A180" s="110">
        <v>126</v>
      </c>
      <c r="B180" s="73" t="s">
        <v>55</v>
      </c>
      <c r="C180" s="97">
        <f t="shared" si="46"/>
        <v>0</v>
      </c>
      <c r="D180" s="97">
        <v>0</v>
      </c>
      <c r="E180" s="97">
        <v>0</v>
      </c>
      <c r="F180" s="97">
        <v>0</v>
      </c>
      <c r="G180" s="97">
        <v>0</v>
      </c>
      <c r="H180" s="97">
        <v>0</v>
      </c>
      <c r="I180" s="97">
        <v>0</v>
      </c>
      <c r="J180" s="37"/>
    </row>
    <row r="181" spans="1:10" s="34" customFormat="1" ht="15.75" thickBot="1">
      <c r="A181" s="110">
        <v>127</v>
      </c>
      <c r="B181" s="20" t="s">
        <v>43</v>
      </c>
      <c r="C181" s="97">
        <f t="shared" si="46"/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3"/>
    </row>
    <row r="182" spans="1:10" s="34" customFormat="1" ht="31.5" thickBot="1">
      <c r="A182" s="110">
        <v>128</v>
      </c>
      <c r="B182" s="71" t="s">
        <v>25</v>
      </c>
      <c r="C182" s="97">
        <f t="shared" si="46"/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3"/>
    </row>
    <row r="183" spans="1:10" s="34" customFormat="1" ht="15.75" thickBot="1">
      <c r="A183" s="110">
        <v>129</v>
      </c>
      <c r="B183" s="20" t="s">
        <v>5</v>
      </c>
      <c r="C183" s="97">
        <f t="shared" si="46"/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3"/>
    </row>
    <row r="184" spans="1:10" s="34" customFormat="1" ht="31.5" thickBot="1">
      <c r="A184" s="110">
        <v>130</v>
      </c>
      <c r="B184" s="71" t="s">
        <v>25</v>
      </c>
      <c r="C184" s="97">
        <f t="shared" si="46"/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3"/>
    </row>
    <row r="185" spans="1:10" s="34" customFormat="1" ht="21" customHeight="1" thickBot="1">
      <c r="A185" s="110">
        <v>131</v>
      </c>
      <c r="B185" s="20" t="s">
        <v>6</v>
      </c>
      <c r="C185" s="97">
        <f t="shared" si="46"/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f>H185</f>
        <v>0</v>
      </c>
      <c r="J185" s="33"/>
    </row>
    <row r="186" spans="1:10" s="34" customFormat="1" ht="31.5" thickBot="1">
      <c r="A186" s="110">
        <v>132</v>
      </c>
      <c r="B186" s="71" t="s">
        <v>25</v>
      </c>
      <c r="C186" s="97">
        <f t="shared" si="46"/>
        <v>0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f>H186</f>
        <v>0</v>
      </c>
      <c r="J186" s="33"/>
    </row>
    <row r="187" spans="1:10" s="34" customFormat="1" ht="15.75" customHeight="1">
      <c r="A187" s="134">
        <v>133</v>
      </c>
      <c r="B187" s="26" t="s">
        <v>49</v>
      </c>
      <c r="C187" s="128">
        <f aca="true" t="shared" si="47" ref="C187:I187">C191+C193+C189</f>
        <v>0</v>
      </c>
      <c r="D187" s="128">
        <f t="shared" si="47"/>
        <v>0</v>
      </c>
      <c r="E187" s="128">
        <f t="shared" si="47"/>
        <v>0</v>
      </c>
      <c r="F187" s="128">
        <f t="shared" si="47"/>
        <v>0</v>
      </c>
      <c r="G187" s="128">
        <f t="shared" si="47"/>
        <v>0</v>
      </c>
      <c r="H187" s="128">
        <f t="shared" si="47"/>
        <v>0</v>
      </c>
      <c r="I187" s="128">
        <f t="shared" si="47"/>
        <v>0</v>
      </c>
      <c r="J187" s="132" t="s">
        <v>100</v>
      </c>
    </row>
    <row r="188" spans="1:10" s="34" customFormat="1" ht="34.5" customHeight="1" thickBot="1">
      <c r="A188" s="135"/>
      <c r="B188" s="71" t="s">
        <v>67</v>
      </c>
      <c r="C188" s="129"/>
      <c r="D188" s="129"/>
      <c r="E188" s="129"/>
      <c r="F188" s="129"/>
      <c r="G188" s="129"/>
      <c r="H188" s="129"/>
      <c r="I188" s="129"/>
      <c r="J188" s="133"/>
    </row>
    <row r="189" spans="1:10" s="34" customFormat="1" ht="15.75" thickBot="1">
      <c r="A189" s="110">
        <v>134</v>
      </c>
      <c r="B189" s="20" t="s">
        <v>43</v>
      </c>
      <c r="C189" s="97">
        <f aca="true" t="shared" si="48" ref="C189:C194">D189+E189+F189+G189+H189+I189</f>
        <v>0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3"/>
    </row>
    <row r="190" spans="1:10" s="34" customFormat="1" ht="31.5" thickBot="1">
      <c r="A190" s="110">
        <v>135</v>
      </c>
      <c r="B190" s="71" t="s">
        <v>25</v>
      </c>
      <c r="C190" s="97">
        <f t="shared" si="48"/>
        <v>0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3"/>
    </row>
    <row r="191" spans="1:10" s="34" customFormat="1" ht="15.75" thickBot="1">
      <c r="A191" s="110">
        <v>136</v>
      </c>
      <c r="B191" s="20" t="s">
        <v>5</v>
      </c>
      <c r="C191" s="97">
        <f t="shared" si="48"/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3"/>
    </row>
    <row r="192" spans="1:10" s="34" customFormat="1" ht="31.5" thickBot="1">
      <c r="A192" s="110">
        <v>137</v>
      </c>
      <c r="B192" s="71" t="s">
        <v>25</v>
      </c>
      <c r="C192" s="97">
        <f t="shared" si="48"/>
        <v>0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3"/>
    </row>
    <row r="193" spans="1:10" s="34" customFormat="1" ht="21" customHeight="1" thickBot="1">
      <c r="A193" s="110">
        <v>138</v>
      </c>
      <c r="B193" s="20" t="s">
        <v>6</v>
      </c>
      <c r="C193" s="97">
        <f t="shared" si="48"/>
        <v>0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f>H193</f>
        <v>0</v>
      </c>
      <c r="J193" s="33"/>
    </row>
    <row r="194" spans="1:10" s="34" customFormat="1" ht="31.5" thickBot="1">
      <c r="A194" s="39">
        <v>139</v>
      </c>
      <c r="B194" s="74" t="s">
        <v>25</v>
      </c>
      <c r="C194" s="97">
        <f t="shared" si="48"/>
        <v>0</v>
      </c>
      <c r="D194" s="98">
        <v>0</v>
      </c>
      <c r="E194" s="98">
        <v>0</v>
      </c>
      <c r="F194" s="98">
        <v>0</v>
      </c>
      <c r="G194" s="98">
        <v>0</v>
      </c>
      <c r="H194" s="98">
        <v>0</v>
      </c>
      <c r="I194" s="98">
        <f>H194</f>
        <v>0</v>
      </c>
      <c r="J194" s="41"/>
    </row>
    <row r="195" spans="1:10" s="34" customFormat="1" ht="81.75" customHeight="1" thickBot="1">
      <c r="A195" s="42">
        <v>140</v>
      </c>
      <c r="B195" s="75" t="s">
        <v>53</v>
      </c>
      <c r="C195" s="99">
        <f>C196</f>
        <v>0</v>
      </c>
      <c r="D195" s="99">
        <f aca="true" t="shared" si="49" ref="D195:I195">D196</f>
        <v>0</v>
      </c>
      <c r="E195" s="99">
        <f t="shared" si="49"/>
        <v>0</v>
      </c>
      <c r="F195" s="99">
        <f t="shared" si="49"/>
        <v>0</v>
      </c>
      <c r="G195" s="99">
        <f t="shared" si="49"/>
        <v>0</v>
      </c>
      <c r="H195" s="99">
        <f t="shared" si="49"/>
        <v>0</v>
      </c>
      <c r="I195" s="99">
        <f t="shared" si="49"/>
        <v>0</v>
      </c>
      <c r="J195" s="83" t="s">
        <v>101</v>
      </c>
    </row>
    <row r="196" spans="1:10" s="34" customFormat="1" ht="21" customHeight="1" thickBot="1">
      <c r="A196" s="110">
        <v>141</v>
      </c>
      <c r="B196" s="20" t="s">
        <v>6</v>
      </c>
      <c r="C196" s="97">
        <f>D196+E196+F196+G196+H196+I196</f>
        <v>0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f>H196</f>
        <v>0</v>
      </c>
      <c r="J196" s="33"/>
    </row>
    <row r="197" spans="1:10" s="34" customFormat="1" ht="31.5" thickBot="1">
      <c r="A197" s="39">
        <v>142</v>
      </c>
      <c r="B197" s="74" t="s">
        <v>25</v>
      </c>
      <c r="C197" s="97">
        <f>D197+E197+F197+G197+H197+I197</f>
        <v>0</v>
      </c>
      <c r="D197" s="98">
        <v>0</v>
      </c>
      <c r="E197" s="98">
        <v>0</v>
      </c>
      <c r="F197" s="98">
        <v>0</v>
      </c>
      <c r="G197" s="98">
        <v>0</v>
      </c>
      <c r="H197" s="98">
        <v>0</v>
      </c>
      <c r="I197" s="98">
        <f>H197</f>
        <v>0</v>
      </c>
      <c r="J197" s="41"/>
    </row>
    <row r="198" spans="1:10" s="34" customFormat="1" ht="85.5" customHeight="1" thickBot="1">
      <c r="A198" s="42">
        <v>143</v>
      </c>
      <c r="B198" s="76" t="s">
        <v>68</v>
      </c>
      <c r="C198" s="99">
        <f>C199+C201</f>
        <v>0</v>
      </c>
      <c r="D198" s="99">
        <f aca="true" t="shared" si="50" ref="D198:I198">D199+D201</f>
        <v>0</v>
      </c>
      <c r="E198" s="99">
        <f t="shared" si="50"/>
        <v>0</v>
      </c>
      <c r="F198" s="99">
        <f t="shared" si="50"/>
        <v>0</v>
      </c>
      <c r="G198" s="99">
        <f t="shared" si="50"/>
        <v>0</v>
      </c>
      <c r="H198" s="99">
        <f t="shared" si="50"/>
        <v>0</v>
      </c>
      <c r="I198" s="99">
        <f t="shared" si="50"/>
        <v>0</v>
      </c>
      <c r="J198" s="83" t="s">
        <v>102</v>
      </c>
    </row>
    <row r="199" spans="1:10" s="34" customFormat="1" ht="21" customHeight="1" thickBot="1">
      <c r="A199" s="110">
        <v>144</v>
      </c>
      <c r="B199" s="20" t="s">
        <v>6</v>
      </c>
      <c r="C199" s="100">
        <f>D199+E199+F199+G199+H199+I199</f>
        <v>0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f>H199</f>
        <v>0</v>
      </c>
      <c r="J199" s="33"/>
    </row>
    <row r="200" spans="1:10" s="34" customFormat="1" ht="30.75">
      <c r="A200" s="39">
        <v>145</v>
      </c>
      <c r="B200" s="74" t="s">
        <v>25</v>
      </c>
      <c r="C200" s="100">
        <f>D200+E200+F200+G200+H200+I200</f>
        <v>0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f>H200</f>
        <v>0</v>
      </c>
      <c r="J200" s="41"/>
    </row>
    <row r="201" spans="1:10" s="34" customFormat="1" ht="21" customHeight="1" thickBot="1">
      <c r="A201" s="42">
        <v>146</v>
      </c>
      <c r="B201" s="49" t="s">
        <v>5</v>
      </c>
      <c r="C201" s="100">
        <f>D201+E201+F201+G201+H201+I201</f>
        <v>0</v>
      </c>
      <c r="D201" s="101">
        <v>0</v>
      </c>
      <c r="E201" s="101">
        <v>0</v>
      </c>
      <c r="F201" s="101">
        <v>0</v>
      </c>
      <c r="G201" s="101">
        <v>0</v>
      </c>
      <c r="H201" s="101">
        <v>0</v>
      </c>
      <c r="I201" s="101">
        <f>H201</f>
        <v>0</v>
      </c>
      <c r="J201" s="33"/>
    </row>
    <row r="202" spans="1:10" s="34" customFormat="1" ht="31.5" thickBot="1">
      <c r="A202" s="39">
        <v>147</v>
      </c>
      <c r="B202" s="74" t="s">
        <v>25</v>
      </c>
      <c r="C202" s="100">
        <f>D202+E202+F202+G202+H202+I202</f>
        <v>0</v>
      </c>
      <c r="D202" s="98">
        <v>0</v>
      </c>
      <c r="E202" s="98">
        <v>0</v>
      </c>
      <c r="F202" s="98">
        <v>0</v>
      </c>
      <c r="G202" s="98">
        <v>0</v>
      </c>
      <c r="H202" s="98">
        <v>0</v>
      </c>
      <c r="I202" s="98">
        <f>H202</f>
        <v>0</v>
      </c>
      <c r="J202" s="41"/>
    </row>
    <row r="203" spans="1:10" s="34" customFormat="1" ht="15.75" customHeight="1" thickBot="1">
      <c r="A203" s="134">
        <v>148</v>
      </c>
      <c r="B203" s="66" t="s">
        <v>64</v>
      </c>
      <c r="C203" s="128">
        <f aca="true" t="shared" si="51" ref="C203:I203">C205+C207</f>
        <v>1500</v>
      </c>
      <c r="D203" s="128">
        <f t="shared" si="51"/>
        <v>1500</v>
      </c>
      <c r="E203" s="128">
        <f t="shared" si="51"/>
        <v>0</v>
      </c>
      <c r="F203" s="128">
        <f t="shared" si="51"/>
        <v>0</v>
      </c>
      <c r="G203" s="128">
        <f t="shared" si="51"/>
        <v>0</v>
      </c>
      <c r="H203" s="128">
        <f t="shared" si="51"/>
        <v>0</v>
      </c>
      <c r="I203" s="128">
        <f t="shared" si="51"/>
        <v>0</v>
      </c>
      <c r="J203" s="132" t="s">
        <v>103</v>
      </c>
    </row>
    <row r="204" spans="1:10" s="34" customFormat="1" ht="99.75" customHeight="1" thickBot="1">
      <c r="A204" s="135"/>
      <c r="B204" s="71" t="s">
        <v>154</v>
      </c>
      <c r="C204" s="129"/>
      <c r="D204" s="129"/>
      <c r="E204" s="129"/>
      <c r="F204" s="129"/>
      <c r="G204" s="129"/>
      <c r="H204" s="129"/>
      <c r="I204" s="129"/>
      <c r="J204" s="133"/>
    </row>
    <row r="205" spans="1:10" s="34" customFormat="1" ht="15.75" thickBot="1">
      <c r="A205" s="110">
        <v>149</v>
      </c>
      <c r="B205" s="20" t="s">
        <v>5</v>
      </c>
      <c r="C205" s="97">
        <f>D205+E205+F205+G205+H205+I205</f>
        <v>0</v>
      </c>
      <c r="D205" s="36">
        <v>0</v>
      </c>
      <c r="E205" s="36">
        <v>0</v>
      </c>
      <c r="F205" s="36">
        <v>0</v>
      </c>
      <c r="G205" s="36">
        <v>0</v>
      </c>
      <c r="H205" s="36">
        <f>H206</f>
        <v>0</v>
      </c>
      <c r="I205" s="36">
        <v>0</v>
      </c>
      <c r="J205" s="33"/>
    </row>
    <row r="206" spans="1:10" s="34" customFormat="1" ht="31.5" thickBot="1">
      <c r="A206" s="110">
        <v>150</v>
      </c>
      <c r="B206" s="71" t="s">
        <v>25</v>
      </c>
      <c r="C206" s="97">
        <f>D206+E206+F206+G206+H206+I206</f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3"/>
    </row>
    <row r="207" spans="1:11" s="34" customFormat="1" ht="21" customHeight="1" thickBot="1">
      <c r="A207" s="110">
        <v>151</v>
      </c>
      <c r="B207" s="20" t="s">
        <v>6</v>
      </c>
      <c r="C207" s="97">
        <f>D207+E207+F207+G207+H207+I207</f>
        <v>1500</v>
      </c>
      <c r="D207" s="36">
        <f>K207</f>
        <v>1500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3"/>
      <c r="K207" s="34">
        <v>1500</v>
      </c>
    </row>
    <row r="208" spans="1:11" s="34" customFormat="1" ht="31.5" thickBot="1">
      <c r="A208" s="110">
        <v>152</v>
      </c>
      <c r="B208" s="71" t="s">
        <v>25</v>
      </c>
      <c r="C208" s="97">
        <f>D208+E208+F208+G208+H208+I208</f>
        <v>1500</v>
      </c>
      <c r="D208" s="36">
        <f>K208</f>
        <v>1500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3"/>
      <c r="K208" s="34">
        <v>1500</v>
      </c>
    </row>
    <row r="209" spans="1:10" s="34" customFormat="1" ht="15.75" customHeight="1" thickBot="1">
      <c r="A209" s="134">
        <v>148</v>
      </c>
      <c r="B209" s="66" t="s">
        <v>65</v>
      </c>
      <c r="C209" s="128">
        <f aca="true" t="shared" si="52" ref="C209:I209">C211+C213</f>
        <v>577.8</v>
      </c>
      <c r="D209" s="128">
        <f t="shared" si="52"/>
        <v>185.1</v>
      </c>
      <c r="E209" s="128">
        <f t="shared" si="52"/>
        <v>192.5</v>
      </c>
      <c r="F209" s="128">
        <f t="shared" si="52"/>
        <v>200.2</v>
      </c>
      <c r="G209" s="128">
        <f t="shared" si="52"/>
        <v>0</v>
      </c>
      <c r="H209" s="128">
        <f t="shared" si="52"/>
        <v>0</v>
      </c>
      <c r="I209" s="128">
        <f t="shared" si="52"/>
        <v>0</v>
      </c>
      <c r="J209" s="132" t="s">
        <v>103</v>
      </c>
    </row>
    <row r="210" spans="1:10" s="34" customFormat="1" ht="79.5" customHeight="1" thickBot="1">
      <c r="A210" s="135"/>
      <c r="B210" s="71" t="s">
        <v>66</v>
      </c>
      <c r="C210" s="129"/>
      <c r="D210" s="129"/>
      <c r="E210" s="129"/>
      <c r="F210" s="129"/>
      <c r="G210" s="129"/>
      <c r="H210" s="129"/>
      <c r="I210" s="129"/>
      <c r="J210" s="133"/>
    </row>
    <row r="211" spans="1:10" s="34" customFormat="1" ht="15.75" thickBot="1">
      <c r="A211" s="110">
        <v>149</v>
      </c>
      <c r="B211" s="20" t="s">
        <v>5</v>
      </c>
      <c r="C211" s="97">
        <f>D211+E211+F211+G211+H211+I211</f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f>H212</f>
        <v>0</v>
      </c>
      <c r="I211" s="36">
        <v>0</v>
      </c>
      <c r="J211" s="33"/>
    </row>
    <row r="212" spans="1:10" s="34" customFormat="1" ht="31.5" thickBot="1">
      <c r="A212" s="110">
        <v>150</v>
      </c>
      <c r="B212" s="71" t="s">
        <v>25</v>
      </c>
      <c r="C212" s="97">
        <f>D212+E212+F212+G212+H212+I212</f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3"/>
    </row>
    <row r="213" spans="1:10" s="34" customFormat="1" ht="21" customHeight="1" thickBot="1">
      <c r="A213" s="110">
        <v>151</v>
      </c>
      <c r="B213" s="20" t="s">
        <v>6</v>
      </c>
      <c r="C213" s="97">
        <f>D213+E213+F213+G213+H213+I213</f>
        <v>577.8</v>
      </c>
      <c r="D213" s="36">
        <v>185.1</v>
      </c>
      <c r="E213" s="36">
        <v>192.5</v>
      </c>
      <c r="F213" s="36">
        <v>200.2</v>
      </c>
      <c r="G213" s="36">
        <v>0</v>
      </c>
      <c r="H213" s="36">
        <v>0</v>
      </c>
      <c r="I213" s="36">
        <v>0</v>
      </c>
      <c r="J213" s="33"/>
    </row>
    <row r="214" spans="1:10" s="34" customFormat="1" ht="31.5" thickBot="1">
      <c r="A214" s="110">
        <v>152</v>
      </c>
      <c r="B214" s="71" t="s">
        <v>25</v>
      </c>
      <c r="C214" s="97">
        <f>D214+E214+F214+G214+H214+I214</f>
        <v>577.8</v>
      </c>
      <c r="D214" s="36">
        <v>185.1</v>
      </c>
      <c r="E214" s="36">
        <v>192.5</v>
      </c>
      <c r="F214" s="36">
        <v>200.2</v>
      </c>
      <c r="G214" s="36">
        <v>0</v>
      </c>
      <c r="H214" s="36">
        <v>0</v>
      </c>
      <c r="I214" s="36">
        <v>0</v>
      </c>
      <c r="J214" s="33"/>
    </row>
    <row r="215" spans="1:10" ht="31.5" customHeight="1" thickBot="1">
      <c r="A215" s="112">
        <v>153</v>
      </c>
      <c r="B215" s="154" t="s">
        <v>73</v>
      </c>
      <c r="C215" s="155"/>
      <c r="D215" s="155"/>
      <c r="E215" s="155"/>
      <c r="F215" s="155"/>
      <c r="G215" s="155"/>
      <c r="H215" s="155"/>
      <c r="I215" s="155"/>
      <c r="J215" s="156"/>
    </row>
    <row r="216" spans="1:10" s="34" customFormat="1" ht="15.75" thickBot="1">
      <c r="A216" s="112">
        <v>154</v>
      </c>
      <c r="B216" s="8" t="s">
        <v>9</v>
      </c>
      <c r="C216" s="22">
        <f>C217+C219</f>
        <v>120898.845298944</v>
      </c>
      <c r="D216" s="22">
        <f aca="true" t="shared" si="53" ref="D216:I216">D217+D219</f>
        <v>24129.000000000004</v>
      </c>
      <c r="E216" s="22">
        <f t="shared" si="53"/>
        <v>8697.699999999999</v>
      </c>
      <c r="F216" s="22">
        <f>F217+F219+F247</f>
        <v>20528.196</v>
      </c>
      <c r="G216" s="22">
        <f t="shared" si="53"/>
        <v>21649.32384</v>
      </c>
      <c r="H216" s="22">
        <f t="shared" si="53"/>
        <v>22503.296793600002</v>
      </c>
      <c r="I216" s="22">
        <f t="shared" si="53"/>
        <v>23391.428665344003</v>
      </c>
      <c r="J216" s="28"/>
    </row>
    <row r="217" spans="1:10" s="34" customFormat="1" ht="15.75" thickBot="1">
      <c r="A217" s="112">
        <v>155</v>
      </c>
      <c r="B217" s="8" t="s">
        <v>5</v>
      </c>
      <c r="C217" s="21">
        <f>C225+C243+C238</f>
        <v>0</v>
      </c>
      <c r="D217" s="21">
        <f aca="true" t="shared" si="54" ref="C217:I218">D225+D243+D238</f>
        <v>0</v>
      </c>
      <c r="E217" s="21">
        <f t="shared" si="54"/>
        <v>0</v>
      </c>
      <c r="F217" s="21">
        <f t="shared" si="54"/>
        <v>0</v>
      </c>
      <c r="G217" s="21">
        <f>G225+G243+G238+G251</f>
        <v>0</v>
      </c>
      <c r="H217" s="21">
        <f t="shared" si="54"/>
        <v>0</v>
      </c>
      <c r="I217" s="21">
        <f t="shared" si="54"/>
        <v>0</v>
      </c>
      <c r="J217" s="28"/>
    </row>
    <row r="218" spans="1:10" s="34" customFormat="1" ht="31.5" thickBot="1">
      <c r="A218" s="112">
        <v>156</v>
      </c>
      <c r="B218" s="69" t="s">
        <v>25</v>
      </c>
      <c r="C218" s="21">
        <f t="shared" si="54"/>
        <v>0</v>
      </c>
      <c r="D218" s="21">
        <f t="shared" si="54"/>
        <v>0</v>
      </c>
      <c r="E218" s="21">
        <f t="shared" si="54"/>
        <v>0</v>
      </c>
      <c r="F218" s="21">
        <f t="shared" si="54"/>
        <v>0</v>
      </c>
      <c r="G218" s="21">
        <f>G226+G244+G239+G252</f>
        <v>0</v>
      </c>
      <c r="H218" s="21">
        <f t="shared" si="54"/>
        <v>0</v>
      </c>
      <c r="I218" s="21">
        <f t="shared" si="54"/>
        <v>0</v>
      </c>
      <c r="J218" s="28"/>
    </row>
    <row r="219" spans="1:10" s="34" customFormat="1" ht="15.75" thickBot="1">
      <c r="A219" s="112">
        <v>157</v>
      </c>
      <c r="B219" s="8" t="s">
        <v>6</v>
      </c>
      <c r="C219" s="21">
        <f>C227+C231+C234+C240+C245+C257+C268</f>
        <v>120898.845298944</v>
      </c>
      <c r="D219" s="35">
        <f>D220</f>
        <v>24129.000000000004</v>
      </c>
      <c r="E219" s="35">
        <f aca="true" t="shared" si="55" ref="E219:I220">E227+E231+E234+E240+E245+E257+E263+E268</f>
        <v>8697.699999999999</v>
      </c>
      <c r="F219" s="35">
        <f t="shared" si="55"/>
        <v>20528.196</v>
      </c>
      <c r="G219" s="35">
        <f t="shared" si="55"/>
        <v>21649.32384</v>
      </c>
      <c r="H219" s="35">
        <f t="shared" si="55"/>
        <v>22503.296793600002</v>
      </c>
      <c r="I219" s="35">
        <f t="shared" si="55"/>
        <v>23391.428665344003</v>
      </c>
      <c r="J219" s="28"/>
    </row>
    <row r="220" spans="1:10" s="34" customFormat="1" ht="31.5" thickBot="1">
      <c r="A220" s="112">
        <v>158</v>
      </c>
      <c r="B220" s="69" t="s">
        <v>25</v>
      </c>
      <c r="C220" s="21">
        <f>C228+C232+C235+C241+C246+C254+C258+C269</f>
        <v>120898.845298944</v>
      </c>
      <c r="D220" s="35">
        <f>D228+D232+D235+D241+D246+D258+D264+D269+0.1</f>
        <v>24129.000000000004</v>
      </c>
      <c r="E220" s="35">
        <f t="shared" si="55"/>
        <v>8697.699999999999</v>
      </c>
      <c r="F220" s="35">
        <f t="shared" si="55"/>
        <v>20528.196</v>
      </c>
      <c r="G220" s="35">
        <f t="shared" si="55"/>
        <v>21649.32384</v>
      </c>
      <c r="H220" s="35">
        <f t="shared" si="55"/>
        <v>22503.296793600002</v>
      </c>
      <c r="I220" s="35">
        <f t="shared" si="55"/>
        <v>23391.428665344003</v>
      </c>
      <c r="J220" s="28"/>
    </row>
    <row r="221" spans="1:10" s="34" customFormat="1" ht="16.5" customHeight="1" hidden="1" thickBot="1">
      <c r="A221" s="112"/>
      <c r="B221" s="8" t="s">
        <v>7</v>
      </c>
      <c r="C221" s="21"/>
      <c r="D221" s="21"/>
      <c r="E221" s="21"/>
      <c r="F221" s="21"/>
      <c r="G221" s="21"/>
      <c r="H221" s="21"/>
      <c r="I221" s="21"/>
      <c r="J221" s="28"/>
    </row>
    <row r="222" spans="1:10" s="34" customFormat="1" ht="16.5" customHeight="1" hidden="1" thickBot="1">
      <c r="A222" s="112"/>
      <c r="B222" s="8" t="s">
        <v>6</v>
      </c>
      <c r="C222" s="21"/>
      <c r="D222" s="21"/>
      <c r="E222" s="21"/>
      <c r="F222" s="21"/>
      <c r="G222" s="21"/>
      <c r="H222" s="21"/>
      <c r="I222" s="21"/>
      <c r="J222" s="28"/>
    </row>
    <row r="223" spans="1:10" s="34" customFormat="1" ht="32.25" customHeight="1" hidden="1" thickBot="1">
      <c r="A223" s="112"/>
      <c r="B223" s="8" t="s">
        <v>8</v>
      </c>
      <c r="C223" s="21"/>
      <c r="D223" s="21"/>
      <c r="E223" s="21"/>
      <c r="F223" s="21"/>
      <c r="G223" s="21"/>
      <c r="H223" s="21"/>
      <c r="I223" s="21"/>
      <c r="J223" s="28"/>
    </row>
    <row r="224" spans="1:10" s="34" customFormat="1" ht="66.75" customHeight="1" thickBot="1">
      <c r="A224" s="112">
        <v>159</v>
      </c>
      <c r="B224" s="70" t="s">
        <v>146</v>
      </c>
      <c r="C224" s="22">
        <f>C225+C227</f>
        <v>117248.8941952</v>
      </c>
      <c r="D224" s="22">
        <f aca="true" t="shared" si="56" ref="D224:I224">D225+D227</f>
        <v>22935.600000000002</v>
      </c>
      <c r="E224" s="22">
        <f t="shared" si="56"/>
        <v>8410.3</v>
      </c>
      <c r="F224" s="22">
        <f t="shared" si="56"/>
        <v>20229.3</v>
      </c>
      <c r="G224" s="22">
        <f t="shared" si="56"/>
        <v>21038.472</v>
      </c>
      <c r="H224" s="22">
        <f t="shared" si="56"/>
        <v>21880.01088</v>
      </c>
      <c r="I224" s="22">
        <f t="shared" si="56"/>
        <v>22755.211315200002</v>
      </c>
      <c r="J224" s="28" t="s">
        <v>104</v>
      </c>
    </row>
    <row r="225" spans="1:10" s="34" customFormat="1" ht="15.75" thickBot="1">
      <c r="A225" s="112">
        <v>160</v>
      </c>
      <c r="B225" s="8" t="s">
        <v>5</v>
      </c>
      <c r="C225" s="22">
        <f>D225+E225+F225+G225+H225+I225</f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8"/>
    </row>
    <row r="226" spans="1:10" s="34" customFormat="1" ht="31.5" thickBot="1">
      <c r="A226" s="112">
        <v>161</v>
      </c>
      <c r="B226" s="69" t="s">
        <v>25</v>
      </c>
      <c r="C226" s="22">
        <f>D226+E226+F226+G226+H226+I226</f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8"/>
    </row>
    <row r="227" spans="1:15" s="34" customFormat="1" ht="15.75" thickBot="1">
      <c r="A227" s="112">
        <v>162</v>
      </c>
      <c r="B227" s="8" t="s">
        <v>12</v>
      </c>
      <c r="C227" s="22">
        <f>D227+E227+F227+G227+H227+I227</f>
        <v>117248.8941952</v>
      </c>
      <c r="D227" s="21">
        <f aca="true" t="shared" si="57" ref="D227:I227">D228</f>
        <v>22935.600000000002</v>
      </c>
      <c r="E227" s="21">
        <f t="shared" si="57"/>
        <v>8410.3</v>
      </c>
      <c r="F227" s="21">
        <f t="shared" si="57"/>
        <v>20229.3</v>
      </c>
      <c r="G227" s="21">
        <f t="shared" si="57"/>
        <v>21038.472</v>
      </c>
      <c r="H227" s="21">
        <f t="shared" si="57"/>
        <v>21880.01088</v>
      </c>
      <c r="I227" s="21">
        <f t="shared" si="57"/>
        <v>22755.211315200002</v>
      </c>
      <c r="J227" s="28"/>
      <c r="K227" s="34">
        <v>11</v>
      </c>
      <c r="M227" s="34">
        <v>-240.8</v>
      </c>
      <c r="O227" s="34">
        <v>-1102.3</v>
      </c>
    </row>
    <row r="228" spans="1:15" s="34" customFormat="1" ht="31.5" thickBot="1">
      <c r="A228" s="112">
        <v>163</v>
      </c>
      <c r="B228" s="69" t="s">
        <v>25</v>
      </c>
      <c r="C228" s="22">
        <f>D228+E228+F228+G228+H228+I228</f>
        <v>117248.8941952</v>
      </c>
      <c r="D228" s="21">
        <f>24267.7+K228+M228+O228</f>
        <v>22935.600000000002</v>
      </c>
      <c r="E228" s="21">
        <f>21410.3-13000</f>
        <v>8410.3</v>
      </c>
      <c r="F228" s="21">
        <f>19802.5+426.8</f>
        <v>20229.3</v>
      </c>
      <c r="G228" s="21">
        <f>F228*1.04</f>
        <v>21038.472</v>
      </c>
      <c r="H228" s="21">
        <f>G228*1.04</f>
        <v>21880.01088</v>
      </c>
      <c r="I228" s="21">
        <f>H228*1.04</f>
        <v>22755.211315200002</v>
      </c>
      <c r="J228" s="28"/>
      <c r="K228" s="34">
        <v>11</v>
      </c>
      <c r="M228" s="34">
        <v>-240.8</v>
      </c>
      <c r="O228" s="34">
        <v>-1102.3</v>
      </c>
    </row>
    <row r="229" spans="1:10" s="34" customFormat="1" ht="15">
      <c r="A229" s="130">
        <v>164</v>
      </c>
      <c r="B229" s="12" t="s">
        <v>15</v>
      </c>
      <c r="C229" s="124">
        <f aca="true" t="shared" si="58" ref="C229:I229">C231</f>
        <v>0</v>
      </c>
      <c r="D229" s="124">
        <f t="shared" si="58"/>
        <v>0</v>
      </c>
      <c r="E229" s="124">
        <f t="shared" si="58"/>
        <v>0</v>
      </c>
      <c r="F229" s="124">
        <f t="shared" si="58"/>
        <v>0</v>
      </c>
      <c r="G229" s="124">
        <f t="shared" si="58"/>
        <v>0</v>
      </c>
      <c r="H229" s="124">
        <f t="shared" si="58"/>
        <v>0</v>
      </c>
      <c r="I229" s="124">
        <f t="shared" si="58"/>
        <v>0</v>
      </c>
      <c r="J229" s="147" t="s">
        <v>105</v>
      </c>
    </row>
    <row r="230" spans="1:10" s="34" customFormat="1" ht="47.25" thickBot="1">
      <c r="A230" s="131"/>
      <c r="B230" s="71" t="s">
        <v>147</v>
      </c>
      <c r="C230" s="125"/>
      <c r="D230" s="125"/>
      <c r="E230" s="125"/>
      <c r="F230" s="125"/>
      <c r="G230" s="125"/>
      <c r="H230" s="125"/>
      <c r="I230" s="125"/>
      <c r="J230" s="148"/>
    </row>
    <row r="231" spans="1:10" s="34" customFormat="1" ht="15.75" thickBot="1">
      <c r="A231" s="112">
        <v>165</v>
      </c>
      <c r="B231" s="8" t="s">
        <v>6</v>
      </c>
      <c r="C231" s="22">
        <f>D231+E231+F231+G231+H231+I231</f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8"/>
    </row>
    <row r="232" spans="1:10" ht="31.5" thickBot="1">
      <c r="A232" s="112">
        <v>166</v>
      </c>
      <c r="B232" s="69" t="s">
        <v>25</v>
      </c>
      <c r="C232" s="22">
        <f>D232+E232+F232+G232+H232+I232</f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8"/>
    </row>
    <row r="233" spans="1:10" ht="31.5" thickBot="1">
      <c r="A233" s="112">
        <v>167</v>
      </c>
      <c r="B233" s="92" t="s">
        <v>27</v>
      </c>
      <c r="C233" s="22">
        <f>C234</f>
        <v>0</v>
      </c>
      <c r="D233" s="22">
        <f aca="true" t="shared" si="59" ref="D233:I233">D234</f>
        <v>0</v>
      </c>
      <c r="E233" s="22">
        <f t="shared" si="59"/>
        <v>0</v>
      </c>
      <c r="F233" s="22">
        <f t="shared" si="59"/>
        <v>0</v>
      </c>
      <c r="G233" s="22">
        <f t="shared" si="59"/>
        <v>0</v>
      </c>
      <c r="H233" s="22">
        <f t="shared" si="59"/>
        <v>0</v>
      </c>
      <c r="I233" s="22">
        <f t="shared" si="59"/>
        <v>0</v>
      </c>
      <c r="J233" s="28"/>
    </row>
    <row r="234" spans="1:10" ht="15.75" thickBot="1">
      <c r="A234" s="112">
        <v>168</v>
      </c>
      <c r="B234" s="8" t="s">
        <v>6</v>
      </c>
      <c r="C234" s="22">
        <f>D234+E234+F234+G234+H234+I234</f>
        <v>0</v>
      </c>
      <c r="D234" s="21"/>
      <c r="E234" s="21"/>
      <c r="F234" s="21"/>
      <c r="G234" s="21"/>
      <c r="H234" s="21"/>
      <c r="I234" s="21"/>
      <c r="J234" s="28"/>
    </row>
    <row r="235" spans="1:10" ht="31.5" thickBot="1">
      <c r="A235" s="112">
        <v>169</v>
      </c>
      <c r="B235" s="69" t="s">
        <v>25</v>
      </c>
      <c r="C235" s="22">
        <f>D235+E235+F235+G235+H235+I235</f>
        <v>0</v>
      </c>
      <c r="D235" s="21"/>
      <c r="E235" s="21"/>
      <c r="F235" s="21"/>
      <c r="G235" s="21"/>
      <c r="H235" s="21"/>
      <c r="I235" s="21"/>
      <c r="J235" s="28"/>
    </row>
    <row r="236" spans="1:10" ht="15">
      <c r="A236" s="130">
        <v>170</v>
      </c>
      <c r="B236" s="12" t="s">
        <v>16</v>
      </c>
      <c r="C236" s="124">
        <f>C238+C240</f>
        <v>900</v>
      </c>
      <c r="D236" s="124">
        <f aca="true" t="shared" si="60" ref="D236:I236">D238+D240</f>
        <v>0</v>
      </c>
      <c r="E236" s="124">
        <f t="shared" si="60"/>
        <v>0</v>
      </c>
      <c r="F236" s="124">
        <f t="shared" si="60"/>
        <v>0</v>
      </c>
      <c r="G236" s="124">
        <f t="shared" si="60"/>
        <v>300</v>
      </c>
      <c r="H236" s="124">
        <f t="shared" si="60"/>
        <v>300</v>
      </c>
      <c r="I236" s="124">
        <f t="shared" si="60"/>
        <v>300</v>
      </c>
      <c r="J236" s="147" t="s">
        <v>106</v>
      </c>
    </row>
    <row r="237" spans="1:10" ht="63" thickBot="1">
      <c r="A237" s="131"/>
      <c r="B237" s="69" t="s">
        <v>148</v>
      </c>
      <c r="C237" s="125"/>
      <c r="D237" s="125"/>
      <c r="E237" s="125"/>
      <c r="F237" s="125"/>
      <c r="G237" s="125"/>
      <c r="H237" s="125"/>
      <c r="I237" s="125"/>
      <c r="J237" s="148"/>
    </row>
    <row r="238" spans="1:10" ht="15.75" thickBot="1">
      <c r="A238" s="112">
        <v>171</v>
      </c>
      <c r="B238" s="8" t="s">
        <v>5</v>
      </c>
      <c r="C238" s="22">
        <f>D238+E238+F238+G238+H238+I238</f>
        <v>0</v>
      </c>
      <c r="D238" s="35">
        <v>0</v>
      </c>
      <c r="E238" s="21">
        <v>0</v>
      </c>
      <c r="F238" s="21">
        <f>F239</f>
        <v>0</v>
      </c>
      <c r="G238" s="21">
        <v>0</v>
      </c>
      <c r="H238" s="21">
        <v>0</v>
      </c>
      <c r="I238" s="21">
        <v>0</v>
      </c>
      <c r="J238" s="28"/>
    </row>
    <row r="239" spans="1:10" ht="31.5" thickBot="1">
      <c r="A239" s="130">
        <v>172</v>
      </c>
      <c r="B239" s="69" t="s">
        <v>25</v>
      </c>
      <c r="C239" s="22">
        <f>D239+E239+F239+G239+H239+I239</f>
        <v>0</v>
      </c>
      <c r="D239" s="35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8"/>
    </row>
    <row r="240" spans="1:10" ht="15.75" thickBot="1">
      <c r="A240" s="131"/>
      <c r="B240" s="8" t="s">
        <v>6</v>
      </c>
      <c r="C240" s="22">
        <f>D240+E240+F240+G240+H240+I240</f>
        <v>900</v>
      </c>
      <c r="D240" s="35">
        <v>0</v>
      </c>
      <c r="E240" s="35">
        <f>E241</f>
        <v>0</v>
      </c>
      <c r="F240" s="35">
        <f>F241</f>
        <v>0</v>
      </c>
      <c r="G240" s="35">
        <f>G241</f>
        <v>300</v>
      </c>
      <c r="H240" s="35">
        <f>H241</f>
        <v>300</v>
      </c>
      <c r="I240" s="35">
        <f>I241</f>
        <v>300</v>
      </c>
      <c r="J240" s="28"/>
    </row>
    <row r="241" spans="1:10" ht="31.5" thickBot="1">
      <c r="A241" s="112">
        <v>173</v>
      </c>
      <c r="B241" s="69" t="s">
        <v>25</v>
      </c>
      <c r="C241" s="22">
        <f>D241+E241+F241+G241+H241+I241</f>
        <v>900</v>
      </c>
      <c r="D241" s="35">
        <v>0</v>
      </c>
      <c r="E241" s="35">
        <v>0</v>
      </c>
      <c r="F241" s="35">
        <v>0</v>
      </c>
      <c r="G241" s="35">
        <v>300</v>
      </c>
      <c r="H241" s="35">
        <v>300</v>
      </c>
      <c r="I241" s="35">
        <v>300</v>
      </c>
      <c r="J241" s="29"/>
    </row>
    <row r="242" spans="1:10" ht="63" customHeight="1" thickBot="1">
      <c r="A242" s="112">
        <v>174</v>
      </c>
      <c r="B242" s="70" t="s">
        <v>149</v>
      </c>
      <c r="C242" s="22">
        <f>C243+C245</f>
        <v>0</v>
      </c>
      <c r="D242" s="22">
        <f aca="true" t="shared" si="61" ref="D242:I242">D243+D245</f>
        <v>0</v>
      </c>
      <c r="E242" s="22">
        <f t="shared" si="61"/>
        <v>0</v>
      </c>
      <c r="F242" s="22">
        <f t="shared" si="61"/>
        <v>0</v>
      </c>
      <c r="G242" s="22">
        <f t="shared" si="61"/>
        <v>0</v>
      </c>
      <c r="H242" s="22">
        <f t="shared" si="61"/>
        <v>0</v>
      </c>
      <c r="I242" s="22">
        <f t="shared" si="61"/>
        <v>0</v>
      </c>
      <c r="J242" s="28" t="s">
        <v>107</v>
      </c>
    </row>
    <row r="243" spans="1:10" ht="15.75" thickBot="1">
      <c r="A243" s="112">
        <v>175</v>
      </c>
      <c r="B243" s="8" t="s">
        <v>5</v>
      </c>
      <c r="C243" s="22">
        <f>D243+E243+F243+G243+H243+I243</f>
        <v>0</v>
      </c>
      <c r="D243" s="21">
        <f aca="true" t="shared" si="62" ref="D243:I243">D244</f>
        <v>0</v>
      </c>
      <c r="E243" s="21">
        <f t="shared" si="62"/>
        <v>0</v>
      </c>
      <c r="F243" s="21">
        <f t="shared" si="62"/>
        <v>0</v>
      </c>
      <c r="G243" s="21">
        <f t="shared" si="62"/>
        <v>0</v>
      </c>
      <c r="H243" s="21">
        <f t="shared" si="62"/>
        <v>0</v>
      </c>
      <c r="I243" s="21">
        <f t="shared" si="62"/>
        <v>0</v>
      </c>
      <c r="J243" s="28"/>
    </row>
    <row r="244" spans="1:10" ht="31.5" thickBot="1">
      <c r="A244" s="112">
        <v>176</v>
      </c>
      <c r="B244" s="69" t="s">
        <v>25</v>
      </c>
      <c r="C244" s="22">
        <f>D244+E244+F244+G244+H244+I244</f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8"/>
    </row>
    <row r="245" spans="1:11" ht="15.75" thickBot="1">
      <c r="A245" s="112">
        <v>177</v>
      </c>
      <c r="B245" s="8" t="s">
        <v>6</v>
      </c>
      <c r="C245" s="22">
        <f>D245+E245+F245+G245+H245+I245</f>
        <v>0</v>
      </c>
      <c r="D245" s="21">
        <f aca="true" t="shared" si="63" ref="D245:I245">D246</f>
        <v>0</v>
      </c>
      <c r="E245" s="21">
        <v>0</v>
      </c>
      <c r="F245" s="21">
        <f t="shared" si="63"/>
        <v>0</v>
      </c>
      <c r="G245" s="21">
        <f t="shared" si="63"/>
        <v>0</v>
      </c>
      <c r="H245" s="21">
        <f t="shared" si="63"/>
        <v>0</v>
      </c>
      <c r="I245" s="21">
        <f t="shared" si="63"/>
        <v>0</v>
      </c>
      <c r="J245" s="28"/>
      <c r="K245">
        <v>-394.6</v>
      </c>
    </row>
    <row r="246" spans="1:11" ht="31.5" thickBot="1">
      <c r="A246" s="112">
        <v>178</v>
      </c>
      <c r="B246" s="69" t="s">
        <v>25</v>
      </c>
      <c r="C246" s="22">
        <f>D246+E246+F246+G246+H246+I246</f>
        <v>0</v>
      </c>
      <c r="D246" s="21">
        <f>394.6+K246</f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8"/>
      <c r="K246" s="102">
        <v>-394.6</v>
      </c>
    </row>
    <row r="247" spans="1:10" s="34" customFormat="1" ht="15.75" customHeight="1">
      <c r="A247" s="134">
        <v>179</v>
      </c>
      <c r="B247" s="26" t="s">
        <v>47</v>
      </c>
      <c r="C247" s="157">
        <f>C251+C253+C249</f>
        <v>0</v>
      </c>
      <c r="D247" s="157">
        <f aca="true" t="shared" si="64" ref="D247:I247">D251+D253+D249</f>
        <v>0</v>
      </c>
      <c r="E247" s="157">
        <f t="shared" si="64"/>
        <v>0</v>
      </c>
      <c r="F247" s="157">
        <f t="shared" si="64"/>
        <v>0</v>
      </c>
      <c r="G247" s="157">
        <f>G251+G253+G249</f>
        <v>0</v>
      </c>
      <c r="H247" s="157">
        <f t="shared" si="64"/>
        <v>0</v>
      </c>
      <c r="I247" s="157">
        <f t="shared" si="64"/>
        <v>0</v>
      </c>
      <c r="J247" s="132" t="s">
        <v>108</v>
      </c>
    </row>
    <row r="248" spans="1:10" s="34" customFormat="1" ht="52.5" customHeight="1" thickBot="1">
      <c r="A248" s="135"/>
      <c r="B248" s="71" t="s">
        <v>48</v>
      </c>
      <c r="C248" s="158"/>
      <c r="D248" s="158"/>
      <c r="E248" s="158"/>
      <c r="F248" s="158"/>
      <c r="G248" s="158"/>
      <c r="H248" s="158"/>
      <c r="I248" s="158"/>
      <c r="J248" s="133"/>
    </row>
    <row r="249" spans="1:10" s="34" customFormat="1" ht="15.75" thickBot="1">
      <c r="A249" s="110">
        <v>180</v>
      </c>
      <c r="B249" s="20" t="s">
        <v>43</v>
      </c>
      <c r="C249" s="24">
        <f aca="true" t="shared" si="65" ref="C249:C254">D249+E249+F249+G249+H249+I249</f>
        <v>0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33"/>
    </row>
    <row r="250" spans="1:10" s="34" customFormat="1" ht="31.5" thickBot="1">
      <c r="A250" s="110">
        <v>181</v>
      </c>
      <c r="B250" s="71" t="s">
        <v>25</v>
      </c>
      <c r="C250" s="24">
        <f t="shared" si="65"/>
        <v>0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33"/>
    </row>
    <row r="251" spans="1:10" s="34" customFormat="1" ht="15.75" thickBot="1">
      <c r="A251" s="110">
        <v>182</v>
      </c>
      <c r="B251" s="20" t="s">
        <v>5</v>
      </c>
      <c r="C251" s="24">
        <f t="shared" si="65"/>
        <v>0</v>
      </c>
      <c r="D251" s="23">
        <v>0</v>
      </c>
      <c r="E251" s="23">
        <v>0</v>
      </c>
      <c r="F251" s="23">
        <v>0</v>
      </c>
      <c r="G251" s="23">
        <f>G252</f>
        <v>0</v>
      </c>
      <c r="H251" s="23">
        <v>0</v>
      </c>
      <c r="I251" s="23">
        <v>0</v>
      </c>
      <c r="J251" s="33"/>
    </row>
    <row r="252" spans="1:10" s="34" customFormat="1" ht="30" customHeight="1" thickBot="1">
      <c r="A252" s="110">
        <v>183</v>
      </c>
      <c r="B252" s="71" t="s">
        <v>25</v>
      </c>
      <c r="C252" s="24">
        <f t="shared" si="65"/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33"/>
    </row>
    <row r="253" spans="1:10" s="34" customFormat="1" ht="21" customHeight="1" thickBot="1">
      <c r="A253" s="110">
        <v>184</v>
      </c>
      <c r="B253" s="20" t="s">
        <v>6</v>
      </c>
      <c r="C253" s="24">
        <f t="shared" si="65"/>
        <v>0</v>
      </c>
      <c r="D253" s="23">
        <v>0</v>
      </c>
      <c r="E253" s="23">
        <v>0</v>
      </c>
      <c r="F253" s="23">
        <v>0</v>
      </c>
      <c r="G253" s="23">
        <f>G254</f>
        <v>0</v>
      </c>
      <c r="H253" s="23">
        <v>0</v>
      </c>
      <c r="I253" s="23">
        <f>H253</f>
        <v>0</v>
      </c>
      <c r="J253" s="33"/>
    </row>
    <row r="254" spans="1:10" s="34" customFormat="1" ht="32.25" customHeight="1" thickBot="1">
      <c r="A254" s="39">
        <v>185</v>
      </c>
      <c r="B254" s="77" t="s">
        <v>25</v>
      </c>
      <c r="C254" s="24">
        <f t="shared" si="65"/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f>H254</f>
        <v>0</v>
      </c>
      <c r="J254" s="41"/>
    </row>
    <row r="255" spans="1:10" s="34" customFormat="1" ht="15.75" customHeight="1">
      <c r="A255" s="134">
        <v>186</v>
      </c>
      <c r="B255" s="26" t="s">
        <v>58</v>
      </c>
      <c r="C255" s="128">
        <f>SUM(D255:I256)</f>
        <v>1826.5511037439999</v>
      </c>
      <c r="D255" s="128">
        <f aca="true" t="shared" si="66" ref="D255:I255">D257</f>
        <v>269.90000000000003</v>
      </c>
      <c r="E255" s="128">
        <f t="shared" si="66"/>
        <v>287.4</v>
      </c>
      <c r="F255" s="128">
        <f t="shared" si="66"/>
        <v>298.89599999999996</v>
      </c>
      <c r="G255" s="128">
        <f t="shared" si="66"/>
        <v>310.85184</v>
      </c>
      <c r="H255" s="128">
        <f t="shared" si="66"/>
        <v>323.2859136</v>
      </c>
      <c r="I255" s="128">
        <f t="shared" si="66"/>
        <v>336.217350144</v>
      </c>
      <c r="J255" s="132" t="s">
        <v>109</v>
      </c>
    </row>
    <row r="256" spans="1:10" s="34" customFormat="1" ht="84" customHeight="1" thickBot="1">
      <c r="A256" s="135"/>
      <c r="B256" s="71" t="s">
        <v>150</v>
      </c>
      <c r="C256" s="129"/>
      <c r="D256" s="129"/>
      <c r="E256" s="129"/>
      <c r="F256" s="129"/>
      <c r="G256" s="129"/>
      <c r="H256" s="129"/>
      <c r="I256" s="129"/>
      <c r="J256" s="133"/>
    </row>
    <row r="257" spans="1:15" s="34" customFormat="1" ht="15.75" thickBot="1">
      <c r="A257" s="110">
        <v>187</v>
      </c>
      <c r="B257" s="20" t="s">
        <v>6</v>
      </c>
      <c r="C257" s="97">
        <f>D257+E257+F257+G257+H257+I257</f>
        <v>1826.5511037439999</v>
      </c>
      <c r="D257" s="36">
        <f aca="true" t="shared" si="67" ref="D257:I257">D258</f>
        <v>269.90000000000003</v>
      </c>
      <c r="E257" s="36">
        <f t="shared" si="67"/>
        <v>287.4</v>
      </c>
      <c r="F257" s="36">
        <f t="shared" si="67"/>
        <v>298.89599999999996</v>
      </c>
      <c r="G257" s="36">
        <f t="shared" si="67"/>
        <v>310.85184</v>
      </c>
      <c r="H257" s="36">
        <f t="shared" si="67"/>
        <v>323.2859136</v>
      </c>
      <c r="I257" s="36">
        <f t="shared" si="67"/>
        <v>336.217350144</v>
      </c>
      <c r="J257" s="33"/>
      <c r="O257" s="34">
        <v>-6.4</v>
      </c>
    </row>
    <row r="258" spans="1:15" s="34" customFormat="1" ht="31.5" thickBot="1">
      <c r="A258" s="110">
        <v>188</v>
      </c>
      <c r="B258" s="71" t="s">
        <v>25</v>
      </c>
      <c r="C258" s="97">
        <f>D258+E258+F258+G258+H258+I258</f>
        <v>1826.5511037439999</v>
      </c>
      <c r="D258" s="36">
        <f>276.3+O258</f>
        <v>269.90000000000003</v>
      </c>
      <c r="E258" s="36">
        <v>287.4</v>
      </c>
      <c r="F258" s="36">
        <f>E258*1.04</f>
        <v>298.89599999999996</v>
      </c>
      <c r="G258" s="36">
        <f>F258*1.04</f>
        <v>310.85184</v>
      </c>
      <c r="H258" s="36">
        <f>G258*1.04</f>
        <v>323.2859136</v>
      </c>
      <c r="I258" s="36">
        <f>H258*1.04</f>
        <v>336.217350144</v>
      </c>
      <c r="J258" s="33"/>
      <c r="O258" s="34">
        <v>-6.4</v>
      </c>
    </row>
    <row r="259" spans="1:10" ht="15" hidden="1">
      <c r="A259" s="130">
        <v>170</v>
      </c>
      <c r="B259" s="12" t="s">
        <v>78</v>
      </c>
      <c r="C259" s="124">
        <f>C261+C263</f>
        <v>0</v>
      </c>
      <c r="D259" s="124">
        <f aca="true" t="shared" si="68" ref="D259:I259">D261+D263</f>
        <v>0</v>
      </c>
      <c r="E259" s="124">
        <f t="shared" si="68"/>
        <v>0</v>
      </c>
      <c r="F259" s="124">
        <f t="shared" si="68"/>
        <v>0</v>
      </c>
      <c r="G259" s="124">
        <f t="shared" si="68"/>
        <v>0</v>
      </c>
      <c r="H259" s="124">
        <f t="shared" si="68"/>
        <v>0</v>
      </c>
      <c r="I259" s="124">
        <f t="shared" si="68"/>
        <v>0</v>
      </c>
      <c r="J259" s="147"/>
    </row>
    <row r="260" spans="1:10" ht="47.25" hidden="1" thickBot="1">
      <c r="A260" s="131"/>
      <c r="B260" s="69" t="s">
        <v>79</v>
      </c>
      <c r="C260" s="125"/>
      <c r="D260" s="125"/>
      <c r="E260" s="125"/>
      <c r="F260" s="125"/>
      <c r="G260" s="125"/>
      <c r="H260" s="125"/>
      <c r="I260" s="125"/>
      <c r="J260" s="148"/>
    </row>
    <row r="261" spans="1:10" ht="15.75" hidden="1" thickBot="1">
      <c r="A261" s="112">
        <v>171</v>
      </c>
      <c r="B261" s="8" t="s">
        <v>5</v>
      </c>
      <c r="C261" s="22">
        <f>D261+E261+F261+G261+H261+I261</f>
        <v>0</v>
      </c>
      <c r="D261" s="35">
        <v>0</v>
      </c>
      <c r="E261" s="21">
        <v>0</v>
      </c>
      <c r="F261" s="21">
        <f>F262</f>
        <v>0</v>
      </c>
      <c r="G261" s="21">
        <v>0</v>
      </c>
      <c r="H261" s="21">
        <v>0</v>
      </c>
      <c r="I261" s="21">
        <v>0</v>
      </c>
      <c r="J261" s="28"/>
    </row>
    <row r="262" spans="1:10" ht="31.5" hidden="1" thickBot="1">
      <c r="A262" s="130">
        <v>172</v>
      </c>
      <c r="B262" s="69" t="s">
        <v>25</v>
      </c>
      <c r="C262" s="22">
        <f>D262+E262+F262+G262+H262+I262</f>
        <v>0</v>
      </c>
      <c r="D262" s="35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8"/>
    </row>
    <row r="263" spans="1:10" ht="15.75" hidden="1" thickBot="1">
      <c r="A263" s="131"/>
      <c r="B263" s="8" t="s">
        <v>6</v>
      </c>
      <c r="C263" s="22">
        <f>D263+E263+F263+G263+H263+I263</f>
        <v>0</v>
      </c>
      <c r="D263" s="35">
        <f aca="true" t="shared" si="69" ref="D263:I263">D264</f>
        <v>0</v>
      </c>
      <c r="E263" s="35">
        <f t="shared" si="69"/>
        <v>0</v>
      </c>
      <c r="F263" s="35">
        <f t="shared" si="69"/>
        <v>0</v>
      </c>
      <c r="G263" s="35">
        <f t="shared" si="69"/>
        <v>0</v>
      </c>
      <c r="H263" s="35">
        <f t="shared" si="69"/>
        <v>0</v>
      </c>
      <c r="I263" s="35">
        <f t="shared" si="69"/>
        <v>0</v>
      </c>
      <c r="J263" s="28"/>
    </row>
    <row r="264" spans="1:10" ht="31.5" hidden="1" thickBot="1">
      <c r="A264" s="112">
        <v>173</v>
      </c>
      <c r="B264" s="69" t="s">
        <v>25</v>
      </c>
      <c r="C264" s="22">
        <f>D264+E264+F264+G264+H264+I264</f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29"/>
    </row>
    <row r="265" spans="1:10" s="34" customFormat="1" ht="66.75" customHeight="1" thickBot="1">
      <c r="A265" s="112">
        <v>159</v>
      </c>
      <c r="B265" s="72" t="s">
        <v>157</v>
      </c>
      <c r="C265" s="121">
        <f>C266+C268</f>
        <v>923.4</v>
      </c>
      <c r="D265" s="121">
        <f aca="true" t="shared" si="70" ref="D265:I265">D266+D268</f>
        <v>923.4</v>
      </c>
      <c r="E265" s="121">
        <f t="shared" si="70"/>
        <v>0</v>
      </c>
      <c r="F265" s="121">
        <f t="shared" si="70"/>
        <v>0</v>
      </c>
      <c r="G265" s="121">
        <f t="shared" si="70"/>
        <v>0</v>
      </c>
      <c r="H265" s="121">
        <f t="shared" si="70"/>
        <v>0</v>
      </c>
      <c r="I265" s="121">
        <f t="shared" si="70"/>
        <v>0</v>
      </c>
      <c r="J265" s="28"/>
    </row>
    <row r="266" spans="1:10" s="34" customFormat="1" ht="15.75" thickBot="1">
      <c r="A266" s="112">
        <v>160</v>
      </c>
      <c r="B266" s="20" t="s">
        <v>5</v>
      </c>
      <c r="C266" s="121">
        <f>D266+E266+F266+G266+H266+I266</f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28"/>
    </row>
    <row r="267" spans="1:10" s="34" customFormat="1" ht="31.5" thickBot="1">
      <c r="A267" s="112">
        <v>161</v>
      </c>
      <c r="B267" s="71" t="s">
        <v>25</v>
      </c>
      <c r="C267" s="121">
        <f>D267+E267+F267+G267+H267+I267</f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28"/>
    </row>
    <row r="268" spans="1:15" s="34" customFormat="1" ht="15.75" thickBot="1">
      <c r="A268" s="112">
        <v>162</v>
      </c>
      <c r="B268" s="20" t="s">
        <v>12</v>
      </c>
      <c r="C268" s="121">
        <f>D268+E268+F268+G268+H268+I268</f>
        <v>923.4</v>
      </c>
      <c r="D268" s="35">
        <f>O268</f>
        <v>923.4</v>
      </c>
      <c r="E268" s="35">
        <f>E269</f>
        <v>0</v>
      </c>
      <c r="F268" s="35">
        <f>F269</f>
        <v>0</v>
      </c>
      <c r="G268" s="35">
        <f>G269</f>
        <v>0</v>
      </c>
      <c r="H268" s="35">
        <f>H269</f>
        <v>0</v>
      </c>
      <c r="I268" s="35">
        <f>I269</f>
        <v>0</v>
      </c>
      <c r="J268" s="28"/>
      <c r="K268" s="34">
        <v>11</v>
      </c>
      <c r="O268" s="34">
        <v>923.4</v>
      </c>
    </row>
    <row r="269" spans="1:15" s="34" customFormat="1" ht="31.5" thickBot="1">
      <c r="A269" s="112">
        <v>163</v>
      </c>
      <c r="B269" s="71" t="s">
        <v>25</v>
      </c>
      <c r="C269" s="121">
        <f>D269+E269+F269+G269+H269+I269</f>
        <v>923.4</v>
      </c>
      <c r="D269" s="35">
        <f>O269</f>
        <v>923.4</v>
      </c>
      <c r="E269" s="35"/>
      <c r="F269" s="35"/>
      <c r="G269" s="35">
        <f>F269*1.04</f>
        <v>0</v>
      </c>
      <c r="H269" s="35">
        <f>G269*1.04</f>
        <v>0</v>
      </c>
      <c r="I269" s="35">
        <f>H269*1.04</f>
        <v>0</v>
      </c>
      <c r="J269" s="28"/>
      <c r="K269" s="34">
        <v>11</v>
      </c>
      <c r="O269" s="34">
        <v>923.4</v>
      </c>
    </row>
    <row r="270" spans="1:10" ht="47.25" customHeight="1" thickBot="1">
      <c r="A270" s="112">
        <v>189</v>
      </c>
      <c r="B270" s="159" t="s">
        <v>72</v>
      </c>
      <c r="C270" s="160"/>
      <c r="D270" s="160"/>
      <c r="E270" s="160"/>
      <c r="F270" s="160"/>
      <c r="G270" s="160"/>
      <c r="H270" s="160"/>
      <c r="I270" s="160"/>
      <c r="J270" s="161"/>
    </row>
    <row r="271" spans="1:10" ht="15.75" thickBot="1">
      <c r="A271" s="112">
        <v>190</v>
      </c>
      <c r="B271" s="8" t="s">
        <v>9</v>
      </c>
      <c r="C271" s="17">
        <f>C272+C274</f>
        <v>65960.6964087808</v>
      </c>
      <c r="D271" s="17">
        <f aca="true" t="shared" si="71" ref="D271:I271">D272+D274</f>
        <v>13850.4</v>
      </c>
      <c r="E271" s="17">
        <f>E272+E274+0.1</f>
        <v>9751.844000000001</v>
      </c>
      <c r="F271" s="17">
        <f t="shared" si="71"/>
        <v>11800.6672</v>
      </c>
      <c r="G271" s="17">
        <f t="shared" si="71"/>
        <v>9789.173888000001</v>
      </c>
      <c r="H271" s="17">
        <f t="shared" si="71"/>
        <v>10180.740843520001</v>
      </c>
      <c r="I271" s="17">
        <f t="shared" si="71"/>
        <v>10587.970477260802</v>
      </c>
      <c r="J271" s="28"/>
    </row>
    <row r="272" spans="1:10" ht="15.75" thickBot="1">
      <c r="A272" s="112">
        <v>191</v>
      </c>
      <c r="B272" s="8" t="s">
        <v>5</v>
      </c>
      <c r="C272" s="17">
        <f>C286+C300+C325</f>
        <v>37778.3161984</v>
      </c>
      <c r="D272" s="18">
        <f aca="true" t="shared" si="72" ref="D272:I273">D286+D295+D300+D325</f>
        <v>6047</v>
      </c>
      <c r="E272" s="18">
        <f t="shared" si="72"/>
        <v>6295.564</v>
      </c>
      <c r="F272" s="18">
        <f t="shared" si="72"/>
        <v>6547.5</v>
      </c>
      <c r="G272" s="18">
        <f t="shared" si="72"/>
        <v>6050.8240000000005</v>
      </c>
      <c r="H272" s="18">
        <f t="shared" si="72"/>
        <v>6292.856960000001</v>
      </c>
      <c r="I272" s="18">
        <f t="shared" si="72"/>
        <v>6544.571238400002</v>
      </c>
      <c r="J272" s="28"/>
    </row>
    <row r="273" spans="1:10" ht="36.75" customHeight="1" thickBot="1">
      <c r="A273" s="112">
        <v>192</v>
      </c>
      <c r="B273" s="69" t="s">
        <v>25</v>
      </c>
      <c r="C273" s="17">
        <f>C287+C296+C301+C326</f>
        <v>28549.5875090944</v>
      </c>
      <c r="D273" s="18">
        <f t="shared" si="72"/>
        <v>4623.6</v>
      </c>
      <c r="E273" s="18">
        <f t="shared" si="72"/>
        <v>4854.54</v>
      </c>
      <c r="F273" s="18">
        <f t="shared" si="72"/>
        <v>5048.7696</v>
      </c>
      <c r="G273" s="18">
        <f t="shared" si="72"/>
        <v>4492.144384</v>
      </c>
      <c r="H273" s="18">
        <f t="shared" si="72"/>
        <v>4671.83015936</v>
      </c>
      <c r="I273" s="18">
        <f t="shared" si="72"/>
        <v>4858.7033657344</v>
      </c>
      <c r="J273" s="28"/>
    </row>
    <row r="274" spans="1:10" ht="15.75" thickBot="1">
      <c r="A274" s="112">
        <v>193</v>
      </c>
      <c r="B274" s="8" t="s">
        <v>6</v>
      </c>
      <c r="C274" s="17">
        <f>C288+C292+C297+C302+C322</f>
        <v>28182.380210380794</v>
      </c>
      <c r="D274" s="36">
        <f aca="true" t="shared" si="73" ref="D274:I274">D288+D292+D297+D302+D322</f>
        <v>7803.4</v>
      </c>
      <c r="E274" s="36">
        <f t="shared" si="73"/>
        <v>3456.18</v>
      </c>
      <c r="F274" s="36">
        <f t="shared" si="73"/>
        <v>5253.167200000001</v>
      </c>
      <c r="G274" s="36">
        <f t="shared" si="73"/>
        <v>3738.3498879999997</v>
      </c>
      <c r="H274" s="36">
        <f t="shared" si="73"/>
        <v>3887.8838835200004</v>
      </c>
      <c r="I274" s="36">
        <f t="shared" si="73"/>
        <v>4043.3992388608003</v>
      </c>
      <c r="J274" s="28"/>
    </row>
    <row r="275" spans="1:10" ht="37.5" customHeight="1" thickBot="1">
      <c r="A275" s="112">
        <v>194</v>
      </c>
      <c r="B275" s="69" t="s">
        <v>25</v>
      </c>
      <c r="C275" s="17">
        <f>C289+C293+C298+C303+C323</f>
        <v>23302.384959662075</v>
      </c>
      <c r="D275" s="36">
        <f aca="true" t="shared" si="74" ref="D275:I275">D289+D293+D296+D303+D323</f>
        <v>7452.6</v>
      </c>
      <c r="E275" s="36">
        <f t="shared" si="74"/>
        <v>2667.5679999999998</v>
      </c>
      <c r="F275" s="36">
        <f t="shared" si="74"/>
        <v>4432.9227200000005</v>
      </c>
      <c r="G275" s="36">
        <f t="shared" si="74"/>
        <v>2802.8236288</v>
      </c>
      <c r="H275" s="36">
        <f t="shared" si="74"/>
        <v>2914.936573952</v>
      </c>
      <c r="I275" s="36">
        <f t="shared" si="74"/>
        <v>3031.53403691008</v>
      </c>
      <c r="J275" s="28"/>
    </row>
    <row r="276" spans="1:10" ht="16.5" customHeight="1" hidden="1" thickBot="1">
      <c r="A276" s="112"/>
      <c r="B276" s="8" t="s">
        <v>7</v>
      </c>
      <c r="C276" s="18"/>
      <c r="D276" s="18"/>
      <c r="E276" s="18"/>
      <c r="F276" s="18"/>
      <c r="G276" s="18"/>
      <c r="H276" s="18"/>
      <c r="I276" s="18"/>
      <c r="J276" s="28"/>
    </row>
    <row r="277" spans="1:10" ht="16.5" customHeight="1" hidden="1" thickBot="1">
      <c r="A277" s="112"/>
      <c r="B277" s="8" t="s">
        <v>6</v>
      </c>
      <c r="C277" s="18"/>
      <c r="D277" s="18"/>
      <c r="E277" s="18"/>
      <c r="F277" s="18"/>
      <c r="G277" s="18"/>
      <c r="H277" s="18"/>
      <c r="I277" s="18"/>
      <c r="J277" s="28"/>
    </row>
    <row r="278" spans="1:10" ht="32.25" customHeight="1" hidden="1" thickBot="1">
      <c r="A278" s="112"/>
      <c r="B278" s="8" t="s">
        <v>8</v>
      </c>
      <c r="C278" s="18"/>
      <c r="D278" s="18"/>
      <c r="E278" s="18"/>
      <c r="F278" s="18"/>
      <c r="G278" s="18"/>
      <c r="H278" s="18"/>
      <c r="I278" s="18"/>
      <c r="J278" s="28"/>
    </row>
    <row r="279" spans="1:10" ht="15.75" customHeight="1" hidden="1">
      <c r="A279" s="130"/>
      <c r="B279" s="12" t="s">
        <v>17</v>
      </c>
      <c r="C279" s="162"/>
      <c r="D279" s="162"/>
      <c r="E279" s="162"/>
      <c r="F279" s="162"/>
      <c r="G279" s="162"/>
      <c r="H279" s="162"/>
      <c r="I279" s="162"/>
      <c r="J279" s="147"/>
    </row>
    <row r="280" spans="1:10" ht="79.5" customHeight="1" hidden="1" thickBot="1">
      <c r="A280" s="131"/>
      <c r="B280" s="19" t="s">
        <v>18</v>
      </c>
      <c r="C280" s="163"/>
      <c r="D280" s="163"/>
      <c r="E280" s="163"/>
      <c r="F280" s="163"/>
      <c r="G280" s="163"/>
      <c r="H280" s="163"/>
      <c r="I280" s="163"/>
      <c r="J280" s="148"/>
    </row>
    <row r="281" spans="1:10" ht="16.5" customHeight="1" hidden="1" thickBot="1">
      <c r="A281" s="112"/>
      <c r="B281" s="8" t="s">
        <v>5</v>
      </c>
      <c r="C281" s="18"/>
      <c r="D281" s="18"/>
      <c r="E281" s="18"/>
      <c r="F281" s="18"/>
      <c r="G281" s="18"/>
      <c r="H281" s="18"/>
      <c r="I281" s="18"/>
      <c r="J281" s="28"/>
    </row>
    <row r="282" spans="1:10" ht="48" customHeight="1" hidden="1" thickBot="1">
      <c r="A282" s="112"/>
      <c r="B282" s="8" t="s">
        <v>25</v>
      </c>
      <c r="C282" s="18"/>
      <c r="D282" s="18"/>
      <c r="E282" s="18"/>
      <c r="F282" s="18"/>
      <c r="G282" s="18"/>
      <c r="H282" s="18"/>
      <c r="I282" s="18"/>
      <c r="J282" s="28"/>
    </row>
    <row r="283" spans="1:10" ht="16.5" customHeight="1" hidden="1" thickBot="1">
      <c r="A283" s="112"/>
      <c r="B283" s="8" t="s">
        <v>6</v>
      </c>
      <c r="C283" s="18"/>
      <c r="D283" s="18"/>
      <c r="E283" s="18"/>
      <c r="F283" s="18"/>
      <c r="G283" s="18"/>
      <c r="H283" s="18"/>
      <c r="I283" s="18"/>
      <c r="J283" s="28"/>
    </row>
    <row r="284" spans="1:10" ht="48" customHeight="1" hidden="1" thickBot="1">
      <c r="A284" s="112"/>
      <c r="B284" s="8" t="s">
        <v>25</v>
      </c>
      <c r="C284" s="18"/>
      <c r="D284" s="18"/>
      <c r="E284" s="18"/>
      <c r="F284" s="18"/>
      <c r="G284" s="18"/>
      <c r="H284" s="18"/>
      <c r="I284" s="18"/>
      <c r="J284" s="28"/>
    </row>
    <row r="285" spans="1:10" ht="40.5" customHeight="1" thickBot="1">
      <c r="A285" s="112">
        <v>195</v>
      </c>
      <c r="B285" s="70" t="s">
        <v>30</v>
      </c>
      <c r="C285" s="17">
        <f>C286+C288</f>
        <v>55972.2978624</v>
      </c>
      <c r="D285" s="17">
        <f aca="true" t="shared" si="75" ref="D285:I285">D286+D288</f>
        <v>8154.6</v>
      </c>
      <c r="E285" s="17">
        <f t="shared" si="75"/>
        <v>8828.364</v>
      </c>
      <c r="F285" s="17">
        <f t="shared" si="75"/>
        <v>9181.6</v>
      </c>
      <c r="G285" s="17">
        <f t="shared" si="75"/>
        <v>9548.864000000001</v>
      </c>
      <c r="H285" s="17">
        <f t="shared" si="75"/>
        <v>9930.818560000002</v>
      </c>
      <c r="I285" s="17">
        <f t="shared" si="75"/>
        <v>10328.051302400003</v>
      </c>
      <c r="J285" s="28" t="s">
        <v>110</v>
      </c>
    </row>
    <row r="286" spans="1:10" ht="15.75" thickBot="1">
      <c r="A286" s="112">
        <v>196</v>
      </c>
      <c r="B286" s="8" t="s">
        <v>5</v>
      </c>
      <c r="C286" s="17">
        <f>D286+E286+F286+G286+H286+I286</f>
        <v>35679.716198400005</v>
      </c>
      <c r="D286" s="18">
        <v>5379.1</v>
      </c>
      <c r="E286" s="18">
        <f aca="true" t="shared" si="76" ref="E286:I289">D286*1.04</f>
        <v>5594.264</v>
      </c>
      <c r="F286" s="18">
        <v>5818.1</v>
      </c>
      <c r="G286" s="18">
        <f t="shared" si="76"/>
        <v>6050.8240000000005</v>
      </c>
      <c r="H286" s="18">
        <f t="shared" si="76"/>
        <v>6292.856960000001</v>
      </c>
      <c r="I286" s="18">
        <f t="shared" si="76"/>
        <v>6544.571238400002</v>
      </c>
      <c r="J286" s="28"/>
    </row>
    <row r="287" spans="1:10" ht="36.75" customHeight="1" thickBot="1">
      <c r="A287" s="112">
        <v>197</v>
      </c>
      <c r="B287" s="69" t="s">
        <v>25</v>
      </c>
      <c r="C287" s="17">
        <f>D287+E287+F287+G287+H287+I287</f>
        <v>26488.7875090944</v>
      </c>
      <c r="D287" s="18">
        <v>3993.5</v>
      </c>
      <c r="E287" s="18">
        <f t="shared" si="76"/>
        <v>4153.24</v>
      </c>
      <c r="F287" s="18">
        <f t="shared" si="76"/>
        <v>4319.3696</v>
      </c>
      <c r="G287" s="18">
        <f t="shared" si="76"/>
        <v>4492.144384</v>
      </c>
      <c r="H287" s="18">
        <f t="shared" si="76"/>
        <v>4671.83015936</v>
      </c>
      <c r="I287" s="18">
        <f t="shared" si="76"/>
        <v>4858.7033657344</v>
      </c>
      <c r="J287" s="28"/>
    </row>
    <row r="288" spans="1:15" ht="15.75" thickBot="1">
      <c r="A288" s="112">
        <v>198</v>
      </c>
      <c r="B288" s="8" t="s">
        <v>12</v>
      </c>
      <c r="C288" s="17">
        <f>D288+E288+F288+G288+H288+I288</f>
        <v>20292.581663999998</v>
      </c>
      <c r="D288" s="18">
        <f>3109.7+N288+O288</f>
        <v>2775.4999999999995</v>
      </c>
      <c r="E288" s="18">
        <v>3234.1</v>
      </c>
      <c r="F288" s="18">
        <v>3363.5</v>
      </c>
      <c r="G288" s="18">
        <f t="shared" si="76"/>
        <v>3498.04</v>
      </c>
      <c r="H288" s="18">
        <f t="shared" si="76"/>
        <v>3637.9616</v>
      </c>
      <c r="I288" s="18">
        <f t="shared" si="76"/>
        <v>3783.4800640000003</v>
      </c>
      <c r="J288" s="28"/>
      <c r="N288">
        <v>-224.4</v>
      </c>
      <c r="O288">
        <v>-109.8</v>
      </c>
    </row>
    <row r="289" spans="1:15" ht="31.5" customHeight="1" thickBot="1">
      <c r="A289" s="112">
        <v>199</v>
      </c>
      <c r="B289" s="69" t="s">
        <v>25</v>
      </c>
      <c r="C289" s="17">
        <f>D289+E289+F289+G289+H289+I289</f>
        <v>16527.38495966208</v>
      </c>
      <c r="D289" s="18">
        <f>2517.9+N289+O289</f>
        <v>2491.7</v>
      </c>
      <c r="E289" s="18">
        <f t="shared" si="76"/>
        <v>2591.368</v>
      </c>
      <c r="F289" s="18">
        <f t="shared" si="76"/>
        <v>2695.02272</v>
      </c>
      <c r="G289" s="18">
        <f t="shared" si="76"/>
        <v>2802.8236288</v>
      </c>
      <c r="H289" s="18">
        <f t="shared" si="76"/>
        <v>2914.936573952</v>
      </c>
      <c r="I289" s="18">
        <f t="shared" si="76"/>
        <v>3031.53403691008</v>
      </c>
      <c r="J289" s="28"/>
      <c r="N289">
        <v>-224.4</v>
      </c>
      <c r="O289">
        <v>198.2</v>
      </c>
    </row>
    <row r="290" spans="1:10" ht="15">
      <c r="A290" s="130">
        <v>200</v>
      </c>
      <c r="B290" s="12" t="s">
        <v>15</v>
      </c>
      <c r="C290" s="145">
        <f>C292</f>
        <v>3867.3</v>
      </c>
      <c r="D290" s="145">
        <f>D292</f>
        <v>2661.3</v>
      </c>
      <c r="E290" s="145">
        <f>E292</f>
        <v>0</v>
      </c>
      <c r="F290" s="145">
        <f>F292</f>
        <v>1206</v>
      </c>
      <c r="G290" s="145">
        <v>0</v>
      </c>
      <c r="H290" s="145">
        <v>0</v>
      </c>
      <c r="I290" s="145">
        <v>0</v>
      </c>
      <c r="J290" s="152"/>
    </row>
    <row r="291" spans="1:10" ht="48.75" customHeight="1" thickBot="1">
      <c r="A291" s="131"/>
      <c r="B291" s="71" t="s">
        <v>123</v>
      </c>
      <c r="C291" s="146"/>
      <c r="D291" s="146"/>
      <c r="E291" s="146"/>
      <c r="F291" s="146"/>
      <c r="G291" s="146"/>
      <c r="H291" s="146"/>
      <c r="I291" s="146"/>
      <c r="J291" s="153"/>
    </row>
    <row r="292" spans="1:15" ht="15.75" thickBot="1">
      <c r="A292" s="112">
        <v>201</v>
      </c>
      <c r="B292" s="8" t="s">
        <v>6</v>
      </c>
      <c r="C292" s="18">
        <f>D292+E292+F292+G292+H292+I292</f>
        <v>3867.3</v>
      </c>
      <c r="D292" s="18">
        <f>D293</f>
        <v>2661.3</v>
      </c>
      <c r="E292" s="18">
        <f>E293</f>
        <v>0</v>
      </c>
      <c r="F292" s="18">
        <f>F293</f>
        <v>1206</v>
      </c>
      <c r="G292" s="18">
        <v>0</v>
      </c>
      <c r="H292" s="18">
        <v>0</v>
      </c>
      <c r="I292" s="18">
        <v>0</v>
      </c>
      <c r="J292" s="28"/>
      <c r="L292" s="105">
        <v>1381.5</v>
      </c>
      <c r="O292">
        <v>164.8</v>
      </c>
    </row>
    <row r="293" spans="1:10" ht="31.5" thickBot="1">
      <c r="A293" s="112">
        <v>202</v>
      </c>
      <c r="B293" s="69" t="s">
        <v>25</v>
      </c>
      <c r="C293" s="18">
        <f>D293+E293+F293+G293+H293+I293</f>
        <v>3867.3</v>
      </c>
      <c r="D293" s="18">
        <f>1115+L292+O292</f>
        <v>2661.3</v>
      </c>
      <c r="E293" s="18">
        <v>0</v>
      </c>
      <c r="F293" s="18">
        <v>1206</v>
      </c>
      <c r="G293" s="18">
        <v>0</v>
      </c>
      <c r="H293" s="18">
        <v>0</v>
      </c>
      <c r="I293" s="18">
        <v>0</v>
      </c>
      <c r="J293" s="28"/>
    </row>
    <row r="294" spans="1:10" ht="37.5" customHeight="1" thickBot="1">
      <c r="A294" s="112">
        <v>203</v>
      </c>
      <c r="B294" s="70" t="s">
        <v>32</v>
      </c>
      <c r="C294" s="17">
        <f>C295+C297</f>
        <v>444.40935598080006</v>
      </c>
      <c r="D294" s="17">
        <f aca="true" t="shared" si="77" ref="D294:I294">D295+D297</f>
        <v>67</v>
      </c>
      <c r="E294" s="17">
        <f>E295+E297</f>
        <v>69.68</v>
      </c>
      <c r="F294" s="17">
        <f t="shared" si="77"/>
        <v>72.4672</v>
      </c>
      <c r="G294" s="17">
        <f t="shared" si="77"/>
        <v>75.36588800000001</v>
      </c>
      <c r="H294" s="17">
        <f t="shared" si="77"/>
        <v>78.38052352000001</v>
      </c>
      <c r="I294" s="17">
        <f t="shared" si="77"/>
        <v>81.51574446080001</v>
      </c>
      <c r="J294" s="152" t="s">
        <v>110</v>
      </c>
    </row>
    <row r="295" spans="1:10" ht="15.75" thickBot="1">
      <c r="A295" s="112">
        <v>204</v>
      </c>
      <c r="B295" s="8" t="s">
        <v>5</v>
      </c>
      <c r="C295" s="18">
        <f>D295+E295+F295+G295+H295+I295</f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53"/>
    </row>
    <row r="296" spans="1:10" ht="31.5" thickBot="1">
      <c r="A296" s="112">
        <v>205</v>
      </c>
      <c r="B296" s="69" t="s">
        <v>25</v>
      </c>
      <c r="C296" s="18">
        <f>D296+E296+F296+G296+H296+I296</f>
        <v>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28"/>
    </row>
    <row r="297" spans="1:10" ht="15.75" thickBot="1">
      <c r="A297" s="112">
        <v>206</v>
      </c>
      <c r="B297" s="8" t="s">
        <v>6</v>
      </c>
      <c r="C297" s="18">
        <f>D297+E297+F297+G297+H297+I297</f>
        <v>444.40935598080006</v>
      </c>
      <c r="D297" s="18">
        <v>67</v>
      </c>
      <c r="E297" s="18">
        <f>D297*1.04</f>
        <v>69.68</v>
      </c>
      <c r="F297" s="18">
        <f>E297*1.04</f>
        <v>72.4672</v>
      </c>
      <c r="G297" s="18">
        <f>F297*1.04</f>
        <v>75.36588800000001</v>
      </c>
      <c r="H297" s="18">
        <f>G297*1.04</f>
        <v>78.38052352000001</v>
      </c>
      <c r="I297" s="18">
        <f>H297*1.04</f>
        <v>81.51574446080001</v>
      </c>
      <c r="J297" s="28"/>
    </row>
    <row r="298" spans="1:10" ht="31.5" thickBot="1">
      <c r="A298" s="112">
        <v>207</v>
      </c>
      <c r="B298" s="69" t="s">
        <v>25</v>
      </c>
      <c r="C298" s="18">
        <f>D298+E298+F298+G298+H298+I298</f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28"/>
    </row>
    <row r="299" spans="1:10" ht="65.25" customHeight="1" thickBot="1">
      <c r="A299" s="112">
        <v>208</v>
      </c>
      <c r="B299" s="32" t="s">
        <v>63</v>
      </c>
      <c r="C299" s="17">
        <f aca="true" t="shared" si="78" ref="C299:I299">C300+C302</f>
        <v>2671.1</v>
      </c>
      <c r="D299" s="17">
        <f t="shared" si="78"/>
        <v>2218.5</v>
      </c>
      <c r="E299" s="17">
        <f t="shared" si="78"/>
        <v>0</v>
      </c>
      <c r="F299" s="17">
        <f t="shared" si="78"/>
        <v>452.6</v>
      </c>
      <c r="G299" s="17">
        <f t="shared" si="78"/>
        <v>0</v>
      </c>
      <c r="H299" s="17">
        <f t="shared" si="78"/>
        <v>0</v>
      </c>
      <c r="I299" s="17">
        <f t="shared" si="78"/>
        <v>0</v>
      </c>
      <c r="J299" s="30" t="s">
        <v>111</v>
      </c>
    </row>
    <row r="300" spans="1:10" ht="15.75" thickBot="1">
      <c r="A300" s="112">
        <v>209</v>
      </c>
      <c r="B300" s="8" t="s">
        <v>5</v>
      </c>
      <c r="C300" s="18">
        <f>D300+E300+F300+G300+H300+I300</f>
        <v>0</v>
      </c>
      <c r="D300" s="36">
        <v>0</v>
      </c>
      <c r="E300" s="18">
        <f aca="true" t="shared" si="79" ref="E300:I301">E305+E310</f>
        <v>0</v>
      </c>
      <c r="F300" s="18">
        <f>F301</f>
        <v>0</v>
      </c>
      <c r="G300" s="18">
        <f t="shared" si="79"/>
        <v>0</v>
      </c>
      <c r="H300" s="18">
        <f t="shared" si="79"/>
        <v>0</v>
      </c>
      <c r="I300" s="18">
        <f t="shared" si="79"/>
        <v>0</v>
      </c>
      <c r="J300" s="28"/>
    </row>
    <row r="301" spans="1:10" ht="21" customHeight="1" thickBot="1">
      <c r="A301" s="112">
        <v>210</v>
      </c>
      <c r="B301" s="69" t="s">
        <v>35</v>
      </c>
      <c r="C301" s="18">
        <f>D301+E301+F301+G301+H301+I301</f>
        <v>0</v>
      </c>
      <c r="D301" s="36">
        <v>0</v>
      </c>
      <c r="E301" s="18">
        <f t="shared" si="79"/>
        <v>0</v>
      </c>
      <c r="F301" s="18">
        <f>F306</f>
        <v>0</v>
      </c>
      <c r="G301" s="18">
        <f t="shared" si="79"/>
        <v>0</v>
      </c>
      <c r="H301" s="18">
        <f t="shared" si="79"/>
        <v>0</v>
      </c>
      <c r="I301" s="18">
        <f t="shared" si="79"/>
        <v>0</v>
      </c>
      <c r="J301" s="28"/>
    </row>
    <row r="302" spans="1:13" ht="15.75" thickBot="1">
      <c r="A302" s="112">
        <v>211</v>
      </c>
      <c r="B302" s="8" t="s">
        <v>6</v>
      </c>
      <c r="C302" s="18">
        <f>D302+E302+F302+G302+H302+I302</f>
        <v>2671.1</v>
      </c>
      <c r="D302" s="36">
        <f>D303</f>
        <v>2218.5</v>
      </c>
      <c r="E302" s="36">
        <f>E307+E312+E317</f>
        <v>0</v>
      </c>
      <c r="F302" s="36">
        <f>F303</f>
        <v>452.6</v>
      </c>
      <c r="G302" s="36">
        <f>G307+G312+G317</f>
        <v>0</v>
      </c>
      <c r="H302" s="36">
        <f>H307+H312+H317</f>
        <v>0</v>
      </c>
      <c r="I302" s="36">
        <f>I307+I312+I317</f>
        <v>0</v>
      </c>
      <c r="J302" s="28"/>
      <c r="M302">
        <v>1800</v>
      </c>
    </row>
    <row r="303" spans="1:13" s="34" customFormat="1" ht="20.25" customHeight="1" thickBot="1">
      <c r="A303" s="112">
        <v>212</v>
      </c>
      <c r="B303" s="69" t="s">
        <v>36</v>
      </c>
      <c r="C303" s="18">
        <f>D303+E303+F303+G303+H303+I303</f>
        <v>2671.1</v>
      </c>
      <c r="D303" s="18">
        <f>D308+D313+M303</f>
        <v>2218.5</v>
      </c>
      <c r="E303" s="18">
        <f>E308+E313</f>
        <v>0</v>
      </c>
      <c r="F303" s="18">
        <f>F308+F313</f>
        <v>452.6</v>
      </c>
      <c r="G303" s="18">
        <f>G308+G313</f>
        <v>0</v>
      </c>
      <c r="H303" s="18">
        <f>H308+H313</f>
        <v>0</v>
      </c>
      <c r="I303" s="18">
        <f>I308+I313</f>
        <v>0</v>
      </c>
      <c r="J303" s="28"/>
      <c r="M303" s="34">
        <v>1800</v>
      </c>
    </row>
    <row r="304" spans="1:10" s="34" customFormat="1" ht="96.75" customHeight="1" thickBot="1">
      <c r="A304" s="112">
        <v>213</v>
      </c>
      <c r="B304" s="32" t="s">
        <v>41</v>
      </c>
      <c r="C304" s="17">
        <f aca="true" t="shared" si="80" ref="C304:I304">C305+C307</f>
        <v>0</v>
      </c>
      <c r="D304" s="17">
        <f t="shared" si="80"/>
        <v>0</v>
      </c>
      <c r="E304" s="17">
        <f t="shared" si="80"/>
        <v>0</v>
      </c>
      <c r="F304" s="17">
        <f t="shared" si="80"/>
        <v>0</v>
      </c>
      <c r="G304" s="17">
        <f t="shared" si="80"/>
        <v>0</v>
      </c>
      <c r="H304" s="17">
        <f t="shared" si="80"/>
        <v>0</v>
      </c>
      <c r="I304" s="17">
        <f t="shared" si="80"/>
        <v>0</v>
      </c>
      <c r="J304" s="30"/>
    </row>
    <row r="305" spans="1:10" s="34" customFormat="1" ht="15.75" thickBot="1">
      <c r="A305" s="112">
        <v>214</v>
      </c>
      <c r="B305" s="8" t="s">
        <v>5</v>
      </c>
      <c r="C305" s="18">
        <f>D305+E305+F305+G305+H305+I305</f>
        <v>0</v>
      </c>
      <c r="D305" s="18">
        <f aca="true" t="shared" si="81" ref="D305:I305">D306</f>
        <v>0</v>
      </c>
      <c r="E305" s="18">
        <f t="shared" si="81"/>
        <v>0</v>
      </c>
      <c r="F305" s="18">
        <f t="shared" si="81"/>
        <v>0</v>
      </c>
      <c r="G305" s="18">
        <f t="shared" si="81"/>
        <v>0</v>
      </c>
      <c r="H305" s="18">
        <f t="shared" si="81"/>
        <v>0</v>
      </c>
      <c r="I305" s="18">
        <f t="shared" si="81"/>
        <v>0</v>
      </c>
      <c r="J305" s="28"/>
    </row>
    <row r="306" spans="1:10" s="34" customFormat="1" ht="15.75" thickBot="1">
      <c r="A306" s="112">
        <v>215</v>
      </c>
      <c r="B306" s="8" t="s">
        <v>35</v>
      </c>
      <c r="C306" s="18">
        <f>D306+E306+F306+G306+H306+I306</f>
        <v>0</v>
      </c>
      <c r="D306" s="36"/>
      <c r="E306" s="18"/>
      <c r="F306" s="18"/>
      <c r="G306" s="18"/>
      <c r="H306" s="18"/>
      <c r="I306" s="18"/>
      <c r="J306" s="28"/>
    </row>
    <row r="307" spans="1:10" s="34" customFormat="1" ht="15.75" thickBot="1">
      <c r="A307" s="112">
        <v>216</v>
      </c>
      <c r="B307" s="8" t="s">
        <v>6</v>
      </c>
      <c r="C307" s="18">
        <f>D307+E307+F307+G307+H307+I307</f>
        <v>0</v>
      </c>
      <c r="D307" s="36">
        <f aca="true" t="shared" si="82" ref="D307:I307">D308</f>
        <v>0</v>
      </c>
      <c r="E307" s="36">
        <f t="shared" si="82"/>
        <v>0</v>
      </c>
      <c r="F307" s="36">
        <f t="shared" si="82"/>
        <v>0</v>
      </c>
      <c r="G307" s="36">
        <f t="shared" si="82"/>
        <v>0</v>
      </c>
      <c r="H307" s="36">
        <f t="shared" si="82"/>
        <v>0</v>
      </c>
      <c r="I307" s="36">
        <f t="shared" si="82"/>
        <v>0</v>
      </c>
      <c r="J307" s="28"/>
    </row>
    <row r="308" spans="1:10" s="34" customFormat="1" ht="15.75" thickBot="1">
      <c r="A308" s="112">
        <v>217</v>
      </c>
      <c r="B308" s="8" t="s">
        <v>36</v>
      </c>
      <c r="C308" s="18">
        <f>D308+E308+F308+G308+H308+I308</f>
        <v>0</v>
      </c>
      <c r="D308" s="18">
        <v>0</v>
      </c>
      <c r="E308" s="18">
        <f>D308*1.04</f>
        <v>0</v>
      </c>
      <c r="F308" s="18">
        <f>E308*1.04</f>
        <v>0</v>
      </c>
      <c r="G308" s="18">
        <f>F308*1.04</f>
        <v>0</v>
      </c>
      <c r="H308" s="18">
        <f>G308*1.04</f>
        <v>0</v>
      </c>
      <c r="I308" s="18">
        <f>H308*1.04</f>
        <v>0</v>
      </c>
      <c r="J308" s="28"/>
    </row>
    <row r="309" spans="1:10" s="34" customFormat="1" ht="65.25" customHeight="1" thickBot="1">
      <c r="A309" s="112">
        <v>218</v>
      </c>
      <c r="B309" s="32" t="s">
        <v>42</v>
      </c>
      <c r="C309" s="17">
        <f aca="true" t="shared" si="83" ref="C309:I309">C310+C312</f>
        <v>871.1</v>
      </c>
      <c r="D309" s="17">
        <f t="shared" si="83"/>
        <v>418.5</v>
      </c>
      <c r="E309" s="17">
        <f t="shared" si="83"/>
        <v>0</v>
      </c>
      <c r="F309" s="17">
        <f t="shared" si="83"/>
        <v>452.6</v>
      </c>
      <c r="G309" s="17">
        <f t="shared" si="83"/>
        <v>0</v>
      </c>
      <c r="H309" s="17">
        <f t="shared" si="83"/>
        <v>0</v>
      </c>
      <c r="I309" s="17">
        <f t="shared" si="83"/>
        <v>0</v>
      </c>
      <c r="J309" s="30"/>
    </row>
    <row r="310" spans="1:10" s="34" customFormat="1" ht="15.75" thickBot="1">
      <c r="A310" s="112">
        <v>219</v>
      </c>
      <c r="B310" s="8" t="s">
        <v>5</v>
      </c>
      <c r="C310" s="18">
        <f>D310+E310+F310+G310+H310+I310</f>
        <v>0</v>
      </c>
      <c r="D310" s="36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28"/>
    </row>
    <row r="311" spans="1:10" s="34" customFormat="1" ht="15.75" thickBot="1">
      <c r="A311" s="112">
        <v>220</v>
      </c>
      <c r="B311" s="8" t="s">
        <v>35</v>
      </c>
      <c r="C311" s="18">
        <f>D311+E311+F311+G311+H311+I311</f>
        <v>0</v>
      </c>
      <c r="D311" s="36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28"/>
    </row>
    <row r="312" spans="1:10" s="34" customFormat="1" ht="15.75" thickBot="1">
      <c r="A312" s="112">
        <v>221</v>
      </c>
      <c r="B312" s="8" t="s">
        <v>6</v>
      </c>
      <c r="C312" s="18">
        <f>D312+E312+F312+G312+H312+I312</f>
        <v>871.1</v>
      </c>
      <c r="D312" s="36">
        <f>D313</f>
        <v>418.5</v>
      </c>
      <c r="E312" s="36">
        <f>E313</f>
        <v>0</v>
      </c>
      <c r="F312" s="36">
        <f>F313</f>
        <v>452.6</v>
      </c>
      <c r="G312" s="18">
        <v>0</v>
      </c>
      <c r="H312" s="18">
        <v>0</v>
      </c>
      <c r="I312" s="18">
        <v>0</v>
      </c>
      <c r="J312" s="28"/>
    </row>
    <row r="313" spans="1:10" s="34" customFormat="1" ht="15.75" thickBot="1">
      <c r="A313" s="112">
        <v>222</v>
      </c>
      <c r="B313" s="8" t="s">
        <v>36</v>
      </c>
      <c r="C313" s="18">
        <f>D313+E313+F313+G313+H313+I313</f>
        <v>871.1</v>
      </c>
      <c r="D313" s="18">
        <v>418.5</v>
      </c>
      <c r="E313" s="18">
        <v>0</v>
      </c>
      <c r="F313" s="18">
        <v>452.6</v>
      </c>
      <c r="G313" s="18">
        <v>0</v>
      </c>
      <c r="H313" s="18">
        <v>0</v>
      </c>
      <c r="I313" s="18">
        <v>0</v>
      </c>
      <c r="J313" s="28"/>
    </row>
    <row r="314" spans="1:10" s="34" customFormat="1" ht="51" customHeight="1" thickBot="1">
      <c r="A314" s="112">
        <v>223</v>
      </c>
      <c r="B314" s="32" t="s">
        <v>45</v>
      </c>
      <c r="C314" s="17">
        <f aca="true" t="shared" si="84" ref="C314:I314">C315+C329</f>
        <v>0</v>
      </c>
      <c r="D314" s="17">
        <f t="shared" si="84"/>
        <v>0</v>
      </c>
      <c r="E314" s="17">
        <f t="shared" si="84"/>
        <v>0</v>
      </c>
      <c r="F314" s="17">
        <f t="shared" si="84"/>
        <v>0</v>
      </c>
      <c r="G314" s="17">
        <f t="shared" si="84"/>
        <v>0</v>
      </c>
      <c r="H314" s="17">
        <f t="shared" si="84"/>
        <v>0</v>
      </c>
      <c r="I314" s="17">
        <f t="shared" si="84"/>
        <v>0</v>
      </c>
      <c r="J314" s="31"/>
    </row>
    <row r="315" spans="1:10" s="34" customFormat="1" ht="15.75" thickBot="1">
      <c r="A315" s="112">
        <v>224</v>
      </c>
      <c r="B315" s="8" t="s">
        <v>5</v>
      </c>
      <c r="C315" s="18">
        <f>D315+E315+F315+G315+H315+I315</f>
        <v>0</v>
      </c>
      <c r="D315" s="36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28"/>
    </row>
    <row r="316" spans="1:10" s="34" customFormat="1" ht="15.75" thickBot="1">
      <c r="A316" s="112">
        <v>225</v>
      </c>
      <c r="B316" s="8" t="s">
        <v>35</v>
      </c>
      <c r="C316" s="18">
        <f>D316+E316+F316+G316+H316+I316</f>
        <v>0</v>
      </c>
      <c r="D316" s="36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28"/>
    </row>
    <row r="317" spans="1:10" s="34" customFormat="1" ht="15.75" thickBot="1">
      <c r="A317" s="112">
        <v>226</v>
      </c>
      <c r="B317" s="8" t="s">
        <v>6</v>
      </c>
      <c r="C317" s="18">
        <f>D317+E317+F317+G317+H317+I317</f>
        <v>0</v>
      </c>
      <c r="D317" s="36">
        <f>D318</f>
        <v>0</v>
      </c>
      <c r="E317" s="36">
        <v>0</v>
      </c>
      <c r="F317" s="18">
        <v>0</v>
      </c>
      <c r="G317" s="18">
        <v>0</v>
      </c>
      <c r="H317" s="18">
        <v>0</v>
      </c>
      <c r="I317" s="18">
        <v>0</v>
      </c>
      <c r="J317" s="28"/>
    </row>
    <row r="318" spans="1:10" s="34" customFormat="1" ht="15.75" thickBot="1">
      <c r="A318" s="112">
        <v>227</v>
      </c>
      <c r="B318" s="8" t="s">
        <v>36</v>
      </c>
      <c r="C318" s="18">
        <f>D318+E318+F318+G318+H318+I318</f>
        <v>0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28"/>
    </row>
    <row r="319" spans="1:10" ht="48.75" customHeight="1" thickBot="1">
      <c r="A319" s="112">
        <v>228</v>
      </c>
      <c r="B319" s="70" t="s">
        <v>57</v>
      </c>
      <c r="C319" s="17">
        <f aca="true" t="shared" si="85" ref="C319:I319">C320+C322</f>
        <v>906.9891903999999</v>
      </c>
      <c r="D319" s="17">
        <f t="shared" si="85"/>
        <v>81.1</v>
      </c>
      <c r="E319" s="17">
        <f t="shared" si="85"/>
        <v>152.4</v>
      </c>
      <c r="F319" s="17">
        <f t="shared" si="85"/>
        <v>158.6</v>
      </c>
      <c r="G319" s="17">
        <f t="shared" si="85"/>
        <v>164.944</v>
      </c>
      <c r="H319" s="17">
        <f t="shared" si="85"/>
        <v>171.54175999999998</v>
      </c>
      <c r="I319" s="17">
        <f t="shared" si="85"/>
        <v>178.4034304</v>
      </c>
      <c r="J319" s="152" t="s">
        <v>112</v>
      </c>
    </row>
    <row r="320" spans="1:10" ht="15.75" thickBot="1">
      <c r="A320" s="112">
        <v>229</v>
      </c>
      <c r="B320" s="8" t="s">
        <v>5</v>
      </c>
      <c r="C320" s="18">
        <f>D320+E320+F320+G320+H320+I320</f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53"/>
    </row>
    <row r="321" spans="1:10" ht="31.5" thickBot="1">
      <c r="A321" s="112">
        <v>230</v>
      </c>
      <c r="B321" s="69" t="s">
        <v>25</v>
      </c>
      <c r="C321" s="18">
        <f>D321+E321+F321+G321+H321+I321</f>
        <v>0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28"/>
    </row>
    <row r="322" spans="1:15" ht="15.75" thickBot="1">
      <c r="A322" s="112">
        <v>231</v>
      </c>
      <c r="B322" s="8" t="s">
        <v>6</v>
      </c>
      <c r="C322" s="18">
        <f>D322+E322+F322+G322+H322+I322</f>
        <v>906.9891903999999</v>
      </c>
      <c r="D322" s="18">
        <f>146.6+O322</f>
        <v>81.1</v>
      </c>
      <c r="E322" s="18">
        <v>152.4</v>
      </c>
      <c r="F322" s="18">
        <v>158.6</v>
      </c>
      <c r="G322" s="18">
        <f>F322*1.04</f>
        <v>164.944</v>
      </c>
      <c r="H322" s="18">
        <f>G322*1.04</f>
        <v>171.54175999999998</v>
      </c>
      <c r="I322" s="18">
        <f>H322*1.04</f>
        <v>178.4034304</v>
      </c>
      <c r="J322" s="28"/>
      <c r="O322">
        <v>-65.5</v>
      </c>
    </row>
    <row r="323" spans="1:15" ht="31.5" thickBot="1">
      <c r="A323" s="38">
        <v>232</v>
      </c>
      <c r="B323" s="78" t="s">
        <v>25</v>
      </c>
      <c r="C323" s="18">
        <f>D323+E323+F323+G323+H323+I323</f>
        <v>236.60000000000002</v>
      </c>
      <c r="D323" s="93">
        <f>73.3+O323</f>
        <v>81.1</v>
      </c>
      <c r="E323" s="93">
        <v>76.2</v>
      </c>
      <c r="F323" s="93">
        <v>79.3</v>
      </c>
      <c r="G323" s="93">
        <v>0</v>
      </c>
      <c r="H323" s="93">
        <v>0</v>
      </c>
      <c r="I323" s="93">
        <v>0</v>
      </c>
      <c r="J323" s="64"/>
      <c r="O323">
        <v>7.8</v>
      </c>
    </row>
    <row r="324" spans="1:10" ht="150.75" customHeight="1" thickBot="1">
      <c r="A324" s="112">
        <v>233</v>
      </c>
      <c r="B324" s="70" t="s">
        <v>151</v>
      </c>
      <c r="C324" s="17">
        <f aca="true" t="shared" si="86" ref="C324:I324">C325+C327</f>
        <v>2098.6</v>
      </c>
      <c r="D324" s="17">
        <f t="shared" si="86"/>
        <v>667.9</v>
      </c>
      <c r="E324" s="17">
        <f t="shared" si="86"/>
        <v>701.3</v>
      </c>
      <c r="F324" s="17">
        <f t="shared" si="86"/>
        <v>729.4</v>
      </c>
      <c r="G324" s="17">
        <f t="shared" si="86"/>
        <v>0</v>
      </c>
      <c r="H324" s="17">
        <f t="shared" si="86"/>
        <v>0</v>
      </c>
      <c r="I324" s="17">
        <f t="shared" si="86"/>
        <v>0</v>
      </c>
      <c r="J324" s="164" t="s">
        <v>110</v>
      </c>
    </row>
    <row r="325" spans="1:10" ht="15.75" thickBot="1">
      <c r="A325" s="112">
        <v>234</v>
      </c>
      <c r="B325" s="8" t="s">
        <v>5</v>
      </c>
      <c r="C325" s="18">
        <f>D325+E325+F325+G325+H325+I325</f>
        <v>2098.6</v>
      </c>
      <c r="D325" s="18">
        <v>667.9</v>
      </c>
      <c r="E325" s="18">
        <v>701.3</v>
      </c>
      <c r="F325" s="18">
        <v>729.4</v>
      </c>
      <c r="G325" s="18">
        <v>0</v>
      </c>
      <c r="H325" s="18">
        <v>0</v>
      </c>
      <c r="I325" s="18">
        <v>0</v>
      </c>
      <c r="J325" s="153"/>
    </row>
    <row r="326" spans="1:15" ht="31.5" thickBot="1">
      <c r="A326" s="112">
        <v>235</v>
      </c>
      <c r="B326" s="69" t="s">
        <v>25</v>
      </c>
      <c r="C326" s="18">
        <f>D326+E326+F326+G326+H326+I326</f>
        <v>2060.8</v>
      </c>
      <c r="D326" s="18">
        <f>667.9+O326</f>
        <v>630.1</v>
      </c>
      <c r="E326" s="18">
        <v>701.3</v>
      </c>
      <c r="F326" s="18">
        <v>729.4</v>
      </c>
      <c r="G326" s="18">
        <v>0</v>
      </c>
      <c r="H326" s="18">
        <v>0</v>
      </c>
      <c r="I326" s="18">
        <v>0</v>
      </c>
      <c r="J326" s="28"/>
      <c r="O326">
        <v>-37.8</v>
      </c>
    </row>
    <row r="327" spans="1:10" ht="15.75" thickBot="1">
      <c r="A327" s="112">
        <v>236</v>
      </c>
      <c r="B327" s="8" t="s">
        <v>6</v>
      </c>
      <c r="C327" s="18">
        <f>D327+E327+F327+G327+H327+I327</f>
        <v>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28"/>
    </row>
    <row r="328" spans="1:10" ht="31.5" thickBot="1">
      <c r="A328" s="112">
        <v>237</v>
      </c>
      <c r="B328" s="79" t="s">
        <v>25</v>
      </c>
      <c r="C328" s="18">
        <f>D328+E328+F328+G328+H328+I328</f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7"/>
    </row>
    <row r="329" spans="1:10" ht="31.5" customHeight="1" thickBot="1">
      <c r="A329" s="112">
        <v>238</v>
      </c>
      <c r="B329" s="171" t="s">
        <v>80</v>
      </c>
      <c r="C329" s="172"/>
      <c r="D329" s="172"/>
      <c r="E329" s="172"/>
      <c r="F329" s="172"/>
      <c r="G329" s="172"/>
      <c r="H329" s="172"/>
      <c r="I329" s="172"/>
      <c r="J329" s="173"/>
    </row>
    <row r="330" spans="1:10" ht="15.75" thickBot="1">
      <c r="A330" s="112">
        <v>239</v>
      </c>
      <c r="B330" s="8" t="s">
        <v>9</v>
      </c>
      <c r="C330" s="17">
        <f aca="true" t="shared" si="87" ref="C330:I330">C331+C333</f>
        <v>2718.2808192</v>
      </c>
      <c r="D330" s="17">
        <f t="shared" si="87"/>
        <v>598.5</v>
      </c>
      <c r="E330" s="17">
        <f t="shared" si="87"/>
        <v>0</v>
      </c>
      <c r="F330" s="17">
        <f t="shared" si="87"/>
        <v>524.6</v>
      </c>
      <c r="G330" s="17">
        <f t="shared" si="87"/>
        <v>557.2120000000001</v>
      </c>
      <c r="H330" s="17">
        <f t="shared" si="87"/>
        <v>569.4964800000001</v>
      </c>
      <c r="I330" s="17">
        <f t="shared" si="87"/>
        <v>582.2723392000001</v>
      </c>
      <c r="J330" s="10"/>
    </row>
    <row r="331" spans="1:10" ht="15.75" thickBot="1">
      <c r="A331" s="112">
        <v>240</v>
      </c>
      <c r="B331" s="8" t="s">
        <v>5</v>
      </c>
      <c r="C331" s="18">
        <f>C340+C295</f>
        <v>0</v>
      </c>
      <c r="D331" s="18">
        <f>D340+D295+D345</f>
        <v>113.5</v>
      </c>
      <c r="E331" s="18">
        <f>E345+E340</f>
        <v>0</v>
      </c>
      <c r="F331" s="18">
        <f>F340+F345</f>
        <v>0</v>
      </c>
      <c r="G331" s="18">
        <f>G345</f>
        <v>0</v>
      </c>
      <c r="H331" s="18">
        <f>H340+H345</f>
        <v>0</v>
      </c>
      <c r="I331" s="18">
        <f>I340+I345</f>
        <v>0</v>
      </c>
      <c r="J331" s="10"/>
    </row>
    <row r="332" spans="1:10" ht="31.5" thickBot="1">
      <c r="A332" s="112">
        <v>241</v>
      </c>
      <c r="B332" s="69" t="s">
        <v>25</v>
      </c>
      <c r="C332" s="18">
        <f>C341+C296</f>
        <v>0</v>
      </c>
      <c r="D332" s="18">
        <f>D341+D296+D346</f>
        <v>113.5</v>
      </c>
      <c r="E332" s="18">
        <f>E341+E296</f>
        <v>0</v>
      </c>
      <c r="F332" s="18">
        <f>F341+F296</f>
        <v>0</v>
      </c>
      <c r="G332" s="18">
        <v>56</v>
      </c>
      <c r="H332" s="18">
        <f>H341+H346</f>
        <v>0</v>
      </c>
      <c r="I332" s="18">
        <f>I341+I296</f>
        <v>0</v>
      </c>
      <c r="J332" s="10"/>
    </row>
    <row r="333" spans="1:10" ht="15.75" thickBot="1">
      <c r="A333" s="112">
        <v>242</v>
      </c>
      <c r="B333" s="8" t="s">
        <v>6</v>
      </c>
      <c r="C333" s="18">
        <f>C342+C347</f>
        <v>2718.2808192</v>
      </c>
      <c r="D333" s="18">
        <f>D342+D347+D350</f>
        <v>485</v>
      </c>
      <c r="E333" s="18">
        <f>E342+E347+E350</f>
        <v>0</v>
      </c>
      <c r="F333" s="18">
        <f>F342+F347+F350</f>
        <v>524.6</v>
      </c>
      <c r="G333" s="18">
        <f>G342+G347+G350+0.1</f>
        <v>557.2120000000001</v>
      </c>
      <c r="H333" s="18">
        <f>H342+H347+H350+0.1</f>
        <v>569.4964800000001</v>
      </c>
      <c r="I333" s="18">
        <f>I342+I347+I350+0.1</f>
        <v>582.2723392000001</v>
      </c>
      <c r="J333" s="10"/>
    </row>
    <row r="334" spans="1:10" ht="31.5" thickBot="1">
      <c r="A334" s="112">
        <v>243</v>
      </c>
      <c r="B334" s="69" t="s">
        <v>25</v>
      </c>
      <c r="C334" s="18">
        <f>C343+C298</f>
        <v>1526.9808192000003</v>
      </c>
      <c r="D334" s="18">
        <f aca="true" t="shared" si="88" ref="D334:I334">D343+D298+D351</f>
        <v>273</v>
      </c>
      <c r="E334" s="18">
        <f t="shared" si="88"/>
        <v>0</v>
      </c>
      <c r="F334" s="18">
        <f t="shared" si="88"/>
        <v>295.3</v>
      </c>
      <c r="G334" s="18">
        <f t="shared" si="88"/>
        <v>307.112</v>
      </c>
      <c r="H334" s="18">
        <f t="shared" si="88"/>
        <v>319.39648000000005</v>
      </c>
      <c r="I334" s="18">
        <f t="shared" si="88"/>
        <v>332.17233920000007</v>
      </c>
      <c r="J334" s="10"/>
    </row>
    <row r="335" spans="1:10" ht="16.5" customHeight="1" hidden="1" thickBot="1">
      <c r="A335" s="112"/>
      <c r="B335" s="8" t="s">
        <v>7</v>
      </c>
      <c r="C335" s="18"/>
      <c r="D335" s="18"/>
      <c r="E335" s="18"/>
      <c r="F335" s="18"/>
      <c r="G335" s="18"/>
      <c r="H335" s="18"/>
      <c r="I335" s="18"/>
      <c r="J335" s="10"/>
    </row>
    <row r="336" spans="1:10" ht="16.5" customHeight="1" hidden="1" thickBot="1">
      <c r="A336" s="112"/>
      <c r="B336" s="8" t="s">
        <v>5</v>
      </c>
      <c r="C336" s="18"/>
      <c r="D336" s="18"/>
      <c r="E336" s="18"/>
      <c r="F336" s="18"/>
      <c r="G336" s="18"/>
      <c r="H336" s="18"/>
      <c r="I336" s="18"/>
      <c r="J336" s="10"/>
    </row>
    <row r="337" spans="1:10" ht="16.5" customHeight="1" hidden="1" thickBot="1">
      <c r="A337" s="112"/>
      <c r="B337" s="8" t="s">
        <v>6</v>
      </c>
      <c r="C337" s="18"/>
      <c r="D337" s="18"/>
      <c r="E337" s="18"/>
      <c r="F337" s="18"/>
      <c r="G337" s="18"/>
      <c r="H337" s="18"/>
      <c r="I337" s="18"/>
      <c r="J337" s="10"/>
    </row>
    <row r="338" spans="1:10" ht="48" customHeight="1" hidden="1" thickBot="1">
      <c r="A338" s="112"/>
      <c r="B338" s="8" t="s">
        <v>19</v>
      </c>
      <c r="C338" s="18"/>
      <c r="D338" s="18"/>
      <c r="E338" s="18"/>
      <c r="F338" s="18"/>
      <c r="G338" s="18"/>
      <c r="H338" s="18"/>
      <c r="I338" s="18"/>
      <c r="J338" s="10"/>
    </row>
    <row r="339" spans="1:10" ht="67.5" customHeight="1" thickBot="1">
      <c r="A339" s="112">
        <v>244</v>
      </c>
      <c r="B339" s="70" t="s">
        <v>33</v>
      </c>
      <c r="C339" s="17">
        <f aca="true" t="shared" si="89" ref="C339:I339">C340+C342</f>
        <v>1526.9808192000003</v>
      </c>
      <c r="D339" s="17">
        <f t="shared" si="89"/>
        <v>273</v>
      </c>
      <c r="E339" s="17">
        <f t="shared" si="89"/>
        <v>0</v>
      </c>
      <c r="F339" s="17">
        <f t="shared" si="89"/>
        <v>295.3</v>
      </c>
      <c r="G339" s="17">
        <f t="shared" si="89"/>
        <v>307.112</v>
      </c>
      <c r="H339" s="17">
        <f t="shared" si="89"/>
        <v>319.39648000000005</v>
      </c>
      <c r="I339" s="17">
        <f t="shared" si="89"/>
        <v>332.17233920000007</v>
      </c>
      <c r="J339" s="90" t="s">
        <v>113</v>
      </c>
    </row>
    <row r="340" spans="1:10" ht="15.75" thickBot="1">
      <c r="A340" s="112">
        <v>245</v>
      </c>
      <c r="B340" s="8" t="s">
        <v>5</v>
      </c>
      <c r="C340" s="18">
        <f>D340+E340+F340+G340+H340+I340</f>
        <v>0</v>
      </c>
      <c r="D340" s="18"/>
      <c r="E340" s="18"/>
      <c r="F340" s="18"/>
      <c r="G340" s="18"/>
      <c r="H340" s="18"/>
      <c r="I340" s="18"/>
      <c r="J340" s="10"/>
    </row>
    <row r="341" spans="1:10" ht="33" customHeight="1" thickBot="1">
      <c r="A341" s="112">
        <v>246</v>
      </c>
      <c r="B341" s="8" t="s">
        <v>25</v>
      </c>
      <c r="C341" s="18">
        <f>D341+E341+F341+G341+H341+I341</f>
        <v>0</v>
      </c>
      <c r="D341" s="18"/>
      <c r="E341" s="18"/>
      <c r="F341" s="18"/>
      <c r="G341" s="18"/>
      <c r="H341" s="18"/>
      <c r="I341" s="18"/>
      <c r="J341" s="10"/>
    </row>
    <row r="342" spans="1:10" ht="15.75" thickBot="1">
      <c r="A342" s="112">
        <v>247</v>
      </c>
      <c r="B342" s="8" t="s">
        <v>6</v>
      </c>
      <c r="C342" s="18">
        <f>D342+E342+F342+G342+H342+I342</f>
        <v>1526.9808192000003</v>
      </c>
      <c r="D342" s="18">
        <f aca="true" t="shared" si="90" ref="D342:I342">D343</f>
        <v>273</v>
      </c>
      <c r="E342" s="18">
        <f t="shared" si="90"/>
        <v>0</v>
      </c>
      <c r="F342" s="18">
        <f t="shared" si="90"/>
        <v>295.3</v>
      </c>
      <c r="G342" s="18">
        <f t="shared" si="90"/>
        <v>307.112</v>
      </c>
      <c r="H342" s="18">
        <f t="shared" si="90"/>
        <v>319.39648000000005</v>
      </c>
      <c r="I342" s="18">
        <f t="shared" si="90"/>
        <v>332.17233920000007</v>
      </c>
      <c r="J342" s="10"/>
    </row>
    <row r="343" spans="1:10" ht="35.25" customHeight="1" thickBot="1">
      <c r="A343" s="112">
        <v>248</v>
      </c>
      <c r="B343" s="8" t="s">
        <v>25</v>
      </c>
      <c r="C343" s="18">
        <f>D343+E343+F343+G343+H343+I343</f>
        <v>1526.9808192000003</v>
      </c>
      <c r="D343" s="18">
        <v>273</v>
      </c>
      <c r="E343" s="18">
        <v>0</v>
      </c>
      <c r="F343" s="18">
        <v>295.3</v>
      </c>
      <c r="G343" s="18">
        <f>F343*1.04</f>
        <v>307.112</v>
      </c>
      <c r="H343" s="18">
        <f>G343*1.04</f>
        <v>319.39648000000005</v>
      </c>
      <c r="I343" s="18">
        <f>H343*1.04</f>
        <v>332.17233920000007</v>
      </c>
      <c r="J343" s="10"/>
    </row>
    <row r="344" spans="1:10" ht="69.75" customHeight="1" thickBot="1">
      <c r="A344" s="112">
        <v>249</v>
      </c>
      <c r="B344" s="70" t="s">
        <v>39</v>
      </c>
      <c r="C344" s="17">
        <f>C345+C347</f>
        <v>1304.8</v>
      </c>
      <c r="D344" s="17">
        <f aca="true" t="shared" si="91" ref="D344:I344">D345+D347</f>
        <v>325.5</v>
      </c>
      <c r="E344" s="17">
        <f t="shared" si="91"/>
        <v>0</v>
      </c>
      <c r="F344" s="17">
        <f t="shared" si="91"/>
        <v>229.3</v>
      </c>
      <c r="G344" s="17">
        <f t="shared" si="91"/>
        <v>250</v>
      </c>
      <c r="H344" s="17">
        <f t="shared" si="91"/>
        <v>250</v>
      </c>
      <c r="I344" s="17">
        <f t="shared" si="91"/>
        <v>250</v>
      </c>
      <c r="J344" s="33" t="s">
        <v>114</v>
      </c>
    </row>
    <row r="345" spans="1:13" ht="15.75" thickBot="1">
      <c r="A345" s="112">
        <v>250</v>
      </c>
      <c r="B345" s="8" t="s">
        <v>5</v>
      </c>
      <c r="C345" s="18">
        <f>D345+E345+F345+G345+H345+I345</f>
        <v>113.5</v>
      </c>
      <c r="D345" s="18">
        <f>D346</f>
        <v>113.5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0"/>
      <c r="M345">
        <v>113.5</v>
      </c>
    </row>
    <row r="346" spans="1:13" ht="36.75" customHeight="1" thickBot="1">
      <c r="A346" s="112">
        <v>251</v>
      </c>
      <c r="B346" s="8" t="s">
        <v>25</v>
      </c>
      <c r="C346" s="18">
        <f>D346+E346+F346+G346+H346+I346</f>
        <v>113.5</v>
      </c>
      <c r="D346" s="18">
        <f>M346</f>
        <v>113.5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0"/>
      <c r="M346">
        <v>113.5</v>
      </c>
    </row>
    <row r="347" spans="1:10" ht="15.75" thickBot="1">
      <c r="A347" s="112">
        <v>252</v>
      </c>
      <c r="B347" s="8" t="s">
        <v>6</v>
      </c>
      <c r="C347" s="18">
        <f>D347+E347+F347+G347+H347+I347</f>
        <v>1191.3</v>
      </c>
      <c r="D347" s="18">
        <f aca="true" t="shared" si="92" ref="D347:I347">D348</f>
        <v>212</v>
      </c>
      <c r="E347" s="18">
        <f t="shared" si="92"/>
        <v>0</v>
      </c>
      <c r="F347" s="18">
        <f t="shared" si="92"/>
        <v>229.3</v>
      </c>
      <c r="G347" s="18">
        <f t="shared" si="92"/>
        <v>250</v>
      </c>
      <c r="H347" s="18">
        <f t="shared" si="92"/>
        <v>250</v>
      </c>
      <c r="I347" s="18">
        <f t="shared" si="92"/>
        <v>250</v>
      </c>
      <c r="J347" s="10"/>
    </row>
    <row r="348" spans="1:10" ht="39" customHeight="1" thickBot="1">
      <c r="A348" s="112">
        <v>253</v>
      </c>
      <c r="B348" s="8" t="s">
        <v>25</v>
      </c>
      <c r="C348" s="18">
        <f>D348+E348+F348+G348+H348+I348</f>
        <v>1191.3</v>
      </c>
      <c r="D348" s="36">
        <v>212</v>
      </c>
      <c r="E348" s="36">
        <v>0</v>
      </c>
      <c r="F348" s="36">
        <v>229.3</v>
      </c>
      <c r="G348" s="36">
        <v>250</v>
      </c>
      <c r="H348" s="36">
        <v>250</v>
      </c>
      <c r="I348" s="36">
        <v>250</v>
      </c>
      <c r="J348" s="10"/>
    </row>
    <row r="349" spans="1:10" ht="78" thickBot="1">
      <c r="A349" s="112">
        <v>254</v>
      </c>
      <c r="B349" s="80" t="s">
        <v>54</v>
      </c>
      <c r="C349" s="94">
        <f>C350</f>
        <v>0</v>
      </c>
      <c r="D349" s="94">
        <f aca="true" t="shared" si="93" ref="D349:I349">D350</f>
        <v>0</v>
      </c>
      <c r="E349" s="94">
        <f t="shared" si="93"/>
        <v>0</v>
      </c>
      <c r="F349" s="94">
        <f t="shared" si="93"/>
        <v>0</v>
      </c>
      <c r="G349" s="94">
        <f t="shared" si="93"/>
        <v>0</v>
      </c>
      <c r="H349" s="94">
        <f t="shared" si="93"/>
        <v>0</v>
      </c>
      <c r="I349" s="94">
        <f t="shared" si="93"/>
        <v>0</v>
      </c>
      <c r="J349" s="48" t="s">
        <v>115</v>
      </c>
    </row>
    <row r="350" spans="1:10" ht="15.75" thickBot="1">
      <c r="A350" s="112">
        <v>255</v>
      </c>
      <c r="B350" s="8" t="s">
        <v>6</v>
      </c>
      <c r="C350" s="18">
        <f>SUM(D350:I350)</f>
        <v>0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28"/>
    </row>
    <row r="351" spans="1:10" ht="36" customHeight="1" thickBot="1">
      <c r="A351" s="112">
        <v>256</v>
      </c>
      <c r="B351" s="69" t="s">
        <v>25</v>
      </c>
      <c r="C351" s="18">
        <f>SUM(D351:I351)</f>
        <v>0</v>
      </c>
      <c r="D351" s="45">
        <v>0</v>
      </c>
      <c r="E351" s="45">
        <v>0</v>
      </c>
      <c r="F351" s="45">
        <v>0</v>
      </c>
      <c r="G351" s="45">
        <v>0</v>
      </c>
      <c r="H351" s="45">
        <v>0</v>
      </c>
      <c r="I351" s="45">
        <v>0</v>
      </c>
      <c r="J351" s="47"/>
    </row>
    <row r="352" spans="1:10" ht="15.75" customHeight="1">
      <c r="A352" s="130">
        <v>257</v>
      </c>
      <c r="B352" s="168" t="s">
        <v>81</v>
      </c>
      <c r="C352" s="169"/>
      <c r="D352" s="169"/>
      <c r="E352" s="169"/>
      <c r="F352" s="169"/>
      <c r="G352" s="169"/>
      <c r="H352" s="169"/>
      <c r="I352" s="169"/>
      <c r="J352" s="170"/>
    </row>
    <row r="353" spans="1:10" ht="16.5" customHeight="1" thickBot="1">
      <c r="A353" s="131"/>
      <c r="B353" s="171" t="s">
        <v>71</v>
      </c>
      <c r="C353" s="172"/>
      <c r="D353" s="172"/>
      <c r="E353" s="172"/>
      <c r="F353" s="172"/>
      <c r="G353" s="172"/>
      <c r="H353" s="172"/>
      <c r="I353" s="172"/>
      <c r="J353" s="173"/>
    </row>
    <row r="354" spans="1:10" ht="15.75" thickBot="1">
      <c r="A354" s="112">
        <v>258</v>
      </c>
      <c r="B354" s="8" t="s">
        <v>9</v>
      </c>
      <c r="C354" s="17">
        <f>C355</f>
        <v>101521.4858944</v>
      </c>
      <c r="D354" s="17">
        <f aca="true" t="shared" si="94" ref="D354:I354">D355</f>
        <v>16387.4</v>
      </c>
      <c r="E354" s="17">
        <f t="shared" si="94"/>
        <v>15846.8</v>
      </c>
      <c r="F354" s="17">
        <f t="shared" si="94"/>
        <v>16327</v>
      </c>
      <c r="G354" s="17">
        <f t="shared" si="94"/>
        <v>16980.08</v>
      </c>
      <c r="H354" s="17">
        <f t="shared" si="94"/>
        <v>17659.2832</v>
      </c>
      <c r="I354" s="17">
        <f t="shared" si="94"/>
        <v>18320.9226944</v>
      </c>
      <c r="J354" s="28"/>
    </row>
    <row r="355" spans="1:10" ht="15.75" thickBot="1">
      <c r="A355" s="112">
        <v>259</v>
      </c>
      <c r="B355" s="8" t="s">
        <v>11</v>
      </c>
      <c r="C355" s="17">
        <f>D355+E355+F355+G355+H355+I355</f>
        <v>101521.4858944</v>
      </c>
      <c r="D355" s="18">
        <f aca="true" t="shared" si="95" ref="D355:I355">D359+D361+D363</f>
        <v>16387.4</v>
      </c>
      <c r="E355" s="18">
        <f t="shared" si="95"/>
        <v>15846.8</v>
      </c>
      <c r="F355" s="18">
        <f t="shared" si="95"/>
        <v>16327</v>
      </c>
      <c r="G355" s="18">
        <f t="shared" si="95"/>
        <v>16980.08</v>
      </c>
      <c r="H355" s="18">
        <f t="shared" si="95"/>
        <v>17659.2832</v>
      </c>
      <c r="I355" s="18">
        <f t="shared" si="95"/>
        <v>18320.9226944</v>
      </c>
      <c r="J355" s="28"/>
    </row>
    <row r="356" spans="1:10" ht="16.5" customHeight="1" hidden="1" thickBot="1">
      <c r="A356" s="112"/>
      <c r="B356" s="8" t="s">
        <v>7</v>
      </c>
      <c r="C356" s="18"/>
      <c r="D356" s="18"/>
      <c r="E356" s="18"/>
      <c r="F356" s="18"/>
      <c r="G356" s="18"/>
      <c r="H356" s="18"/>
      <c r="I356" s="18"/>
      <c r="J356" s="28"/>
    </row>
    <row r="357" spans="1:10" ht="16.5" customHeight="1" hidden="1" thickBot="1">
      <c r="A357" s="112"/>
      <c r="B357" s="8" t="s">
        <v>20</v>
      </c>
      <c r="C357" s="18"/>
      <c r="D357" s="18"/>
      <c r="E357" s="18"/>
      <c r="F357" s="18"/>
      <c r="G357" s="18"/>
      <c r="H357" s="18"/>
      <c r="I357" s="18"/>
      <c r="J357" s="28"/>
    </row>
    <row r="358" spans="1:10" ht="47.25" thickBot="1">
      <c r="A358" s="112">
        <v>260</v>
      </c>
      <c r="B358" s="70" t="s">
        <v>34</v>
      </c>
      <c r="C358" s="17">
        <f>C359</f>
        <v>99873.89005439999</v>
      </c>
      <c r="D358" s="17">
        <f aca="true" t="shared" si="96" ref="D358:I358">D359</f>
        <v>16093.9</v>
      </c>
      <c r="E358" s="17">
        <f t="shared" si="96"/>
        <v>15795.8</v>
      </c>
      <c r="F358" s="17">
        <f t="shared" si="96"/>
        <v>16009.6</v>
      </c>
      <c r="G358" s="17">
        <f t="shared" si="96"/>
        <v>16649.984</v>
      </c>
      <c r="H358" s="17">
        <f t="shared" si="96"/>
        <v>17315.983360000002</v>
      </c>
      <c r="I358" s="17">
        <f t="shared" si="96"/>
        <v>18008.6226944</v>
      </c>
      <c r="J358" s="31" t="s">
        <v>116</v>
      </c>
    </row>
    <row r="359" spans="1:15" ht="15.75" thickBot="1">
      <c r="A359" s="112">
        <v>261</v>
      </c>
      <c r="B359" s="8" t="s">
        <v>6</v>
      </c>
      <c r="C359" s="17">
        <f>D359+E359+F359+G359+H359+I359</f>
        <v>99873.89005439999</v>
      </c>
      <c r="D359" s="18">
        <f>15585.4+O359</f>
        <v>16093.9</v>
      </c>
      <c r="E359" s="18">
        <v>15795.8</v>
      </c>
      <c r="F359" s="18">
        <v>16009.6</v>
      </c>
      <c r="G359" s="18">
        <f>F359*1.04</f>
        <v>16649.984</v>
      </c>
      <c r="H359" s="18">
        <f>G359*1.04</f>
        <v>17315.983360000002</v>
      </c>
      <c r="I359" s="18">
        <f>H359*1.04</f>
        <v>18008.6226944</v>
      </c>
      <c r="J359" s="28"/>
      <c r="O359">
        <v>508.5</v>
      </c>
    </row>
    <row r="360" spans="1:10" ht="47.25" thickBot="1">
      <c r="A360" s="112">
        <v>262</v>
      </c>
      <c r="B360" s="70" t="s">
        <v>62</v>
      </c>
      <c r="C360" s="17">
        <f>C361</f>
        <v>1647.59584</v>
      </c>
      <c r="D360" s="17">
        <f aca="true" t="shared" si="97" ref="D360:I360">D361</f>
        <v>293.5</v>
      </c>
      <c r="E360" s="17">
        <f t="shared" si="97"/>
        <v>51</v>
      </c>
      <c r="F360" s="17">
        <f t="shared" si="97"/>
        <v>317.4</v>
      </c>
      <c r="G360" s="17">
        <f t="shared" si="97"/>
        <v>330.096</v>
      </c>
      <c r="H360" s="17">
        <f t="shared" si="97"/>
        <v>343.29984</v>
      </c>
      <c r="I360" s="17">
        <f t="shared" si="97"/>
        <v>312.3</v>
      </c>
      <c r="J360" s="31" t="s">
        <v>117</v>
      </c>
    </row>
    <row r="361" spans="1:10" ht="15.75" thickBot="1">
      <c r="A361" s="112">
        <v>263</v>
      </c>
      <c r="B361" s="8" t="s">
        <v>20</v>
      </c>
      <c r="C361" s="17">
        <f>D361+E361+F361+G361+H361+I361</f>
        <v>1647.59584</v>
      </c>
      <c r="D361" s="18">
        <v>293.5</v>
      </c>
      <c r="E361" s="18">
        <f>305.2-254.2</f>
        <v>51</v>
      </c>
      <c r="F361" s="18">
        <v>317.4</v>
      </c>
      <c r="G361" s="18">
        <f>F361*1.04</f>
        <v>330.096</v>
      </c>
      <c r="H361" s="18">
        <f>G361*1.04</f>
        <v>343.29984</v>
      </c>
      <c r="I361" s="18">
        <v>312.3</v>
      </c>
      <c r="J361" s="28"/>
    </row>
    <row r="362" spans="1:10" ht="63.75" customHeight="1" hidden="1" thickBot="1">
      <c r="A362" s="112"/>
      <c r="B362" s="8" t="s">
        <v>28</v>
      </c>
      <c r="C362" s="17">
        <f>D362+E362+F362+G362+H362+I362</f>
        <v>0</v>
      </c>
      <c r="D362" s="17">
        <f aca="true" t="shared" si="98" ref="D362:I362">D363</f>
        <v>0</v>
      </c>
      <c r="E362" s="17">
        <f t="shared" si="98"/>
        <v>0</v>
      </c>
      <c r="F362" s="17">
        <f t="shared" si="98"/>
        <v>0</v>
      </c>
      <c r="G362" s="17">
        <f t="shared" si="98"/>
        <v>0</v>
      </c>
      <c r="H362" s="17">
        <f t="shared" si="98"/>
        <v>0</v>
      </c>
      <c r="I362" s="17">
        <f t="shared" si="98"/>
        <v>0</v>
      </c>
      <c r="J362" s="10"/>
    </row>
    <row r="363" spans="1:10" ht="16.5" customHeight="1" hidden="1" thickBot="1">
      <c r="A363" s="112"/>
      <c r="B363" s="44" t="s">
        <v>6</v>
      </c>
      <c r="C363" s="17">
        <f>D363+E363+F363+G363+H363+I363</f>
        <v>0</v>
      </c>
      <c r="D363" s="45"/>
      <c r="E363" s="45"/>
      <c r="F363" s="45"/>
      <c r="G363" s="45"/>
      <c r="H363" s="45"/>
      <c r="I363" s="45"/>
      <c r="J363" s="46"/>
    </row>
    <row r="364" spans="1:10" ht="38.25" customHeight="1" thickBot="1">
      <c r="A364" s="112">
        <v>264</v>
      </c>
      <c r="B364" s="8" t="s">
        <v>25</v>
      </c>
      <c r="C364" s="17">
        <f>D364+E364+F364+G364+H364+I364</f>
        <v>1647.59584</v>
      </c>
      <c r="D364" s="18">
        <f aca="true" t="shared" si="99" ref="D364:I364">D361</f>
        <v>293.5</v>
      </c>
      <c r="E364" s="18">
        <f>E361</f>
        <v>51</v>
      </c>
      <c r="F364" s="18">
        <f t="shared" si="99"/>
        <v>317.4</v>
      </c>
      <c r="G364" s="18">
        <f t="shared" si="99"/>
        <v>330.096</v>
      </c>
      <c r="H364" s="18">
        <f t="shared" si="99"/>
        <v>343.29984</v>
      </c>
      <c r="I364" s="18">
        <f t="shared" si="99"/>
        <v>312.3</v>
      </c>
      <c r="J364" s="10"/>
    </row>
    <row r="365" spans="1:10" ht="66" customHeight="1" thickBot="1">
      <c r="A365" s="43">
        <v>265</v>
      </c>
      <c r="B365" s="81" t="s">
        <v>152</v>
      </c>
      <c r="C365" s="63">
        <f>C366</f>
        <v>0</v>
      </c>
      <c r="D365" s="63">
        <f aca="true" t="shared" si="100" ref="D365:I365">D366</f>
        <v>0</v>
      </c>
      <c r="E365" s="63">
        <f t="shared" si="100"/>
        <v>0</v>
      </c>
      <c r="F365" s="63">
        <f t="shared" si="100"/>
        <v>0</v>
      </c>
      <c r="G365" s="63">
        <f t="shared" si="100"/>
        <v>0</v>
      </c>
      <c r="H365" s="63">
        <f t="shared" si="100"/>
        <v>0</v>
      </c>
      <c r="I365" s="63">
        <f t="shared" si="100"/>
        <v>0</v>
      </c>
      <c r="J365" s="91" t="s">
        <v>118</v>
      </c>
    </row>
    <row r="366" spans="1:10" ht="15.75" thickBot="1">
      <c r="A366" s="112">
        <v>266</v>
      </c>
      <c r="B366" s="8" t="s">
        <v>20</v>
      </c>
      <c r="C366" s="17">
        <f>SUM(D366:I366)</f>
        <v>0</v>
      </c>
      <c r="D366" s="17">
        <f>SUM(E366:J366)</f>
        <v>0</v>
      </c>
      <c r="E366" s="17">
        <f>SUM(F366:K366)</f>
        <v>0</v>
      </c>
      <c r="F366" s="17">
        <f>SUM(G366:K366)</f>
        <v>0</v>
      </c>
      <c r="G366" s="17">
        <f>SUM(H366:K366)</f>
        <v>0</v>
      </c>
      <c r="H366" s="17">
        <f>SUM(I366:K366)</f>
        <v>0</v>
      </c>
      <c r="I366" s="17">
        <f>SUM(J366:K366)</f>
        <v>0</v>
      </c>
      <c r="J366" s="28"/>
    </row>
    <row r="367" spans="1:10" ht="22.5" customHeight="1" thickBot="1">
      <c r="A367" s="38">
        <v>267</v>
      </c>
      <c r="B367" s="165" t="s">
        <v>70</v>
      </c>
      <c r="C367" s="166"/>
      <c r="D367" s="166"/>
      <c r="E367" s="166"/>
      <c r="F367" s="166"/>
      <c r="G367" s="166"/>
      <c r="H367" s="166"/>
      <c r="I367" s="166"/>
      <c r="J367" s="167"/>
    </row>
    <row r="368" spans="1:10" ht="15.75" thickBot="1">
      <c r="A368" s="112">
        <v>268</v>
      </c>
      <c r="B368" s="8" t="s">
        <v>9</v>
      </c>
      <c r="C368" s="17">
        <f>C369</f>
        <v>0</v>
      </c>
      <c r="D368" s="17">
        <f aca="true" t="shared" si="101" ref="D368:I368">D369</f>
        <v>0</v>
      </c>
      <c r="E368" s="17">
        <f t="shared" si="101"/>
        <v>0</v>
      </c>
      <c r="F368" s="17">
        <f t="shared" si="101"/>
        <v>0</v>
      </c>
      <c r="G368" s="17">
        <f t="shared" si="101"/>
        <v>0</v>
      </c>
      <c r="H368" s="17">
        <f t="shared" si="101"/>
        <v>0</v>
      </c>
      <c r="I368" s="17">
        <f t="shared" si="101"/>
        <v>0</v>
      </c>
      <c r="J368" s="28"/>
    </row>
    <row r="369" spans="1:10" ht="15.75" thickBot="1">
      <c r="A369" s="112">
        <v>269</v>
      </c>
      <c r="B369" s="8" t="s">
        <v>11</v>
      </c>
      <c r="C369" s="17">
        <f>D369+E369+F369+G369+H369+I369</f>
        <v>0</v>
      </c>
      <c r="D369" s="18">
        <f aca="true" t="shared" si="102" ref="D369:I369">D373+D403+D405</f>
        <v>0</v>
      </c>
      <c r="E369" s="18">
        <f t="shared" si="102"/>
        <v>0</v>
      </c>
      <c r="F369" s="18">
        <f t="shared" si="102"/>
        <v>0</v>
      </c>
      <c r="G369" s="18">
        <f t="shared" si="102"/>
        <v>0</v>
      </c>
      <c r="H369" s="18">
        <f t="shared" si="102"/>
        <v>0</v>
      </c>
      <c r="I369" s="18">
        <f t="shared" si="102"/>
        <v>0</v>
      </c>
      <c r="J369" s="28"/>
    </row>
    <row r="370" spans="1:10" ht="16.5" customHeight="1" hidden="1">
      <c r="A370" s="112"/>
      <c r="B370" s="8" t="s">
        <v>7</v>
      </c>
      <c r="C370" s="18"/>
      <c r="D370" s="18"/>
      <c r="E370" s="18"/>
      <c r="F370" s="18"/>
      <c r="G370" s="18"/>
      <c r="H370" s="18"/>
      <c r="I370" s="18"/>
      <c r="J370" s="28"/>
    </row>
    <row r="371" spans="1:10" ht="16.5" customHeight="1" hidden="1">
      <c r="A371" s="112"/>
      <c r="B371" s="8" t="s">
        <v>20</v>
      </c>
      <c r="C371" s="18"/>
      <c r="D371" s="18"/>
      <c r="E371" s="18"/>
      <c r="F371" s="18"/>
      <c r="G371" s="18"/>
      <c r="H371" s="18"/>
      <c r="I371" s="18"/>
      <c r="J371" s="28"/>
    </row>
    <row r="372" spans="1:10" ht="47.25" thickBot="1">
      <c r="A372" s="112">
        <v>270</v>
      </c>
      <c r="B372" s="70" t="s">
        <v>56</v>
      </c>
      <c r="C372" s="17">
        <f>C373</f>
        <v>0</v>
      </c>
      <c r="D372" s="17">
        <f aca="true" t="shared" si="103" ref="D372:I372">D373</f>
        <v>0</v>
      </c>
      <c r="E372" s="17">
        <f t="shared" si="103"/>
        <v>0</v>
      </c>
      <c r="F372" s="17">
        <f t="shared" si="103"/>
        <v>0</v>
      </c>
      <c r="G372" s="17">
        <f t="shared" si="103"/>
        <v>0</v>
      </c>
      <c r="H372" s="17">
        <f t="shared" si="103"/>
        <v>0</v>
      </c>
      <c r="I372" s="17">
        <f t="shared" si="103"/>
        <v>0</v>
      </c>
      <c r="J372" s="61" t="s">
        <v>119</v>
      </c>
    </row>
    <row r="373" spans="1:10" ht="15.75" thickBot="1">
      <c r="A373" s="112">
        <v>271</v>
      </c>
      <c r="B373" s="8" t="s">
        <v>6</v>
      </c>
      <c r="C373" s="17">
        <f>D373+E373+F373+G373+H373+I373</f>
        <v>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28"/>
    </row>
    <row r="374" spans="1:10" ht="38.25" customHeight="1" thickBot="1">
      <c r="A374" s="112">
        <v>272</v>
      </c>
      <c r="B374" s="8" t="s">
        <v>25</v>
      </c>
      <c r="C374" s="17">
        <f>D374+E374+F374+G374+H374+I374</f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0"/>
    </row>
    <row r="375" spans="1:10" ht="22.5" customHeight="1" thickBot="1">
      <c r="A375" s="38">
        <v>273</v>
      </c>
      <c r="B375" s="165" t="s">
        <v>69</v>
      </c>
      <c r="C375" s="166"/>
      <c r="D375" s="166"/>
      <c r="E375" s="166"/>
      <c r="F375" s="166"/>
      <c r="G375" s="166"/>
      <c r="H375" s="166"/>
      <c r="I375" s="166"/>
      <c r="J375" s="167"/>
    </row>
    <row r="376" spans="1:10" ht="15.75" thickBot="1">
      <c r="A376" s="112">
        <v>274</v>
      </c>
      <c r="B376" s="8" t="s">
        <v>9</v>
      </c>
      <c r="C376" s="17">
        <f>C377</f>
        <v>5326.8</v>
      </c>
      <c r="D376" s="17">
        <f aca="true" t="shared" si="104" ref="D376:I376">D377</f>
        <v>5326.8</v>
      </c>
      <c r="E376" s="17">
        <f t="shared" si="104"/>
        <v>0</v>
      </c>
      <c r="F376" s="17">
        <f t="shared" si="104"/>
        <v>0</v>
      </c>
      <c r="G376" s="17">
        <f t="shared" si="104"/>
        <v>0</v>
      </c>
      <c r="H376" s="17">
        <f t="shared" si="104"/>
        <v>0</v>
      </c>
      <c r="I376" s="17">
        <f t="shared" si="104"/>
        <v>0</v>
      </c>
      <c r="J376" s="28"/>
    </row>
    <row r="377" spans="1:10" ht="15.75" thickBot="1">
      <c r="A377" s="112">
        <v>275</v>
      </c>
      <c r="B377" s="8" t="s">
        <v>11</v>
      </c>
      <c r="C377" s="17">
        <f>D377+E377+F377+G377+H377+I377</f>
        <v>5326.8</v>
      </c>
      <c r="D377" s="18">
        <f aca="true" t="shared" si="105" ref="D377:I377">D381+D410+D412</f>
        <v>5326.8</v>
      </c>
      <c r="E377" s="18">
        <f t="shared" si="105"/>
        <v>0</v>
      </c>
      <c r="F377" s="18">
        <f t="shared" si="105"/>
        <v>0</v>
      </c>
      <c r="G377" s="18">
        <f t="shared" si="105"/>
        <v>0</v>
      </c>
      <c r="H377" s="18">
        <f t="shared" si="105"/>
        <v>0</v>
      </c>
      <c r="I377" s="18">
        <f t="shared" si="105"/>
        <v>0</v>
      </c>
      <c r="J377" s="28"/>
    </row>
    <row r="378" spans="1:10" ht="16.5" customHeight="1" hidden="1">
      <c r="A378" s="112"/>
      <c r="B378" s="8" t="s">
        <v>7</v>
      </c>
      <c r="C378" s="18"/>
      <c r="D378" s="18"/>
      <c r="E378" s="18"/>
      <c r="F378" s="18"/>
      <c r="G378" s="18"/>
      <c r="H378" s="18"/>
      <c r="I378" s="18"/>
      <c r="J378" s="28"/>
    </row>
    <row r="379" spans="1:10" ht="16.5" customHeight="1" hidden="1">
      <c r="A379" s="112"/>
      <c r="B379" s="8" t="s">
        <v>20</v>
      </c>
      <c r="C379" s="18"/>
      <c r="D379" s="18"/>
      <c r="E379" s="18"/>
      <c r="F379" s="18"/>
      <c r="G379" s="18"/>
      <c r="H379" s="18"/>
      <c r="I379" s="18"/>
      <c r="J379" s="28"/>
    </row>
    <row r="380" spans="1:10" ht="63" thickBot="1">
      <c r="A380" s="112">
        <v>276</v>
      </c>
      <c r="B380" s="70" t="s">
        <v>52</v>
      </c>
      <c r="C380" s="17">
        <f>C381</f>
        <v>5326.8</v>
      </c>
      <c r="D380" s="17">
        <f aca="true" t="shared" si="106" ref="D380:I380">D381</f>
        <v>5326.8</v>
      </c>
      <c r="E380" s="17">
        <f t="shared" si="106"/>
        <v>0</v>
      </c>
      <c r="F380" s="17">
        <f t="shared" si="106"/>
        <v>0</v>
      </c>
      <c r="G380" s="17">
        <f t="shared" si="106"/>
        <v>0</v>
      </c>
      <c r="H380" s="17">
        <f t="shared" si="106"/>
        <v>0</v>
      </c>
      <c r="I380" s="17">
        <f t="shared" si="106"/>
        <v>0</v>
      </c>
      <c r="J380" s="61" t="s">
        <v>120</v>
      </c>
    </row>
    <row r="381" spans="1:15" ht="15.75" thickBot="1">
      <c r="A381" s="112">
        <v>277</v>
      </c>
      <c r="B381" s="8" t="s">
        <v>6</v>
      </c>
      <c r="C381" s="17">
        <f>D381+E381+F381+G381+H381+I381</f>
        <v>5326.8</v>
      </c>
      <c r="D381" s="18">
        <f>7066+K381+M381+O381</f>
        <v>5326.8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28"/>
      <c r="K381" s="103">
        <v>-2072</v>
      </c>
      <c r="M381" s="105">
        <v>120.8</v>
      </c>
      <c r="O381">
        <v>212</v>
      </c>
    </row>
    <row r="382" spans="1:15" ht="38.25" customHeight="1" thickBot="1">
      <c r="A382" s="112">
        <v>278</v>
      </c>
      <c r="B382" s="8" t="s">
        <v>25</v>
      </c>
      <c r="C382" s="17">
        <f>D382+E382+F382+G382+H382+I382</f>
        <v>1936.9</v>
      </c>
      <c r="D382" s="13">
        <f>3796.9+K382+O382</f>
        <v>1936.9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0"/>
      <c r="K382" s="104">
        <v>-2072</v>
      </c>
      <c r="O382">
        <v>212</v>
      </c>
    </row>
    <row r="383" spans="1:10" ht="47.25" customHeight="1" thickBot="1">
      <c r="A383" s="38">
        <v>279</v>
      </c>
      <c r="B383" s="165" t="s">
        <v>82</v>
      </c>
      <c r="C383" s="166"/>
      <c r="D383" s="166"/>
      <c r="E383" s="166"/>
      <c r="F383" s="166"/>
      <c r="G383" s="166"/>
      <c r="H383" s="166"/>
      <c r="I383" s="166"/>
      <c r="J383" s="167"/>
    </row>
    <row r="384" spans="1:10" ht="15.75" thickBot="1">
      <c r="A384" s="112">
        <v>280</v>
      </c>
      <c r="B384" s="8" t="s">
        <v>9</v>
      </c>
      <c r="C384" s="17">
        <f>C385</f>
        <v>1677.977568</v>
      </c>
      <c r="D384" s="17">
        <f aca="true" t="shared" si="107" ref="D384:I384">D385</f>
        <v>300</v>
      </c>
      <c r="E384" s="17">
        <f t="shared" si="107"/>
        <v>0</v>
      </c>
      <c r="F384" s="17">
        <f t="shared" si="107"/>
        <v>324.5</v>
      </c>
      <c r="G384" s="17">
        <f t="shared" si="107"/>
        <v>337.48</v>
      </c>
      <c r="H384" s="17">
        <f t="shared" si="107"/>
        <v>350.97920000000005</v>
      </c>
      <c r="I384" s="17">
        <f t="shared" si="107"/>
        <v>365.01836800000007</v>
      </c>
      <c r="J384" s="28"/>
    </row>
    <row r="385" spans="1:10" ht="15.75" thickBot="1">
      <c r="A385" s="112">
        <v>281</v>
      </c>
      <c r="B385" s="8" t="s">
        <v>11</v>
      </c>
      <c r="C385" s="17">
        <f>D385+E385+F385+G385+H385+I385</f>
        <v>1677.977568</v>
      </c>
      <c r="D385" s="18">
        <f aca="true" t="shared" si="108" ref="D385:I385">D389+D418+D420</f>
        <v>300</v>
      </c>
      <c r="E385" s="18">
        <f t="shared" si="108"/>
        <v>0</v>
      </c>
      <c r="F385" s="18">
        <f t="shared" si="108"/>
        <v>324.5</v>
      </c>
      <c r="G385" s="18">
        <f t="shared" si="108"/>
        <v>337.48</v>
      </c>
      <c r="H385" s="18">
        <f t="shared" si="108"/>
        <v>350.97920000000005</v>
      </c>
      <c r="I385" s="18">
        <f t="shared" si="108"/>
        <v>365.01836800000007</v>
      </c>
      <c r="J385" s="28"/>
    </row>
    <row r="386" spans="1:10" ht="16.5" customHeight="1" hidden="1">
      <c r="A386" s="112"/>
      <c r="B386" s="8" t="s">
        <v>7</v>
      </c>
      <c r="C386" s="18"/>
      <c r="D386" s="18"/>
      <c r="E386" s="18"/>
      <c r="F386" s="18"/>
      <c r="G386" s="18"/>
      <c r="H386" s="18"/>
      <c r="I386" s="18"/>
      <c r="J386" s="28"/>
    </row>
    <row r="387" spans="1:10" ht="16.5" customHeight="1" hidden="1">
      <c r="A387" s="112"/>
      <c r="B387" s="8" t="s">
        <v>20</v>
      </c>
      <c r="C387" s="18"/>
      <c r="D387" s="18"/>
      <c r="E387" s="18"/>
      <c r="F387" s="18"/>
      <c r="G387" s="18"/>
      <c r="H387" s="18"/>
      <c r="I387" s="18"/>
      <c r="J387" s="28"/>
    </row>
    <row r="388" spans="1:10" ht="162.75" customHeight="1" thickBot="1">
      <c r="A388" s="112">
        <v>282</v>
      </c>
      <c r="B388" s="70" t="s">
        <v>153</v>
      </c>
      <c r="C388" s="17">
        <f>C389</f>
        <v>1677.977568</v>
      </c>
      <c r="D388" s="17">
        <f aca="true" t="shared" si="109" ref="D388:I389">D389</f>
        <v>300</v>
      </c>
      <c r="E388" s="17">
        <f t="shared" si="109"/>
        <v>0</v>
      </c>
      <c r="F388" s="17">
        <f t="shared" si="109"/>
        <v>324.5</v>
      </c>
      <c r="G388" s="17">
        <f t="shared" si="109"/>
        <v>337.48</v>
      </c>
      <c r="H388" s="17">
        <f t="shared" si="109"/>
        <v>350.97920000000005</v>
      </c>
      <c r="I388" s="17">
        <f t="shared" si="109"/>
        <v>365.01836800000007</v>
      </c>
      <c r="J388" s="61" t="s">
        <v>121</v>
      </c>
    </row>
    <row r="389" spans="1:10" ht="15.75" thickBot="1">
      <c r="A389" s="112">
        <v>283</v>
      </c>
      <c r="B389" s="8" t="s">
        <v>6</v>
      </c>
      <c r="C389" s="17">
        <f>D389+E389+F389+G389+H389+I389</f>
        <v>1677.977568</v>
      </c>
      <c r="D389" s="36">
        <f>D390</f>
        <v>300</v>
      </c>
      <c r="E389" s="36">
        <v>0</v>
      </c>
      <c r="F389" s="36">
        <f t="shared" si="109"/>
        <v>324.5</v>
      </c>
      <c r="G389" s="36">
        <f t="shared" si="109"/>
        <v>337.48</v>
      </c>
      <c r="H389" s="36">
        <f t="shared" si="109"/>
        <v>350.97920000000005</v>
      </c>
      <c r="I389" s="36">
        <f t="shared" si="109"/>
        <v>365.01836800000007</v>
      </c>
      <c r="J389" s="28"/>
    </row>
    <row r="390" spans="1:10" ht="38.25" customHeight="1" thickBot="1">
      <c r="A390" s="112">
        <v>284</v>
      </c>
      <c r="B390" s="8" t="s">
        <v>25</v>
      </c>
      <c r="C390" s="17">
        <f>D390+E390+F390+G390+H390+I390</f>
        <v>1677.977568</v>
      </c>
      <c r="D390" s="18">
        <v>300</v>
      </c>
      <c r="E390" s="18">
        <v>0</v>
      </c>
      <c r="F390" s="18">
        <v>324.5</v>
      </c>
      <c r="G390" s="18">
        <f>F390*1.04</f>
        <v>337.48</v>
      </c>
      <c r="H390" s="18">
        <f>G390*1.04</f>
        <v>350.97920000000005</v>
      </c>
      <c r="I390" s="18">
        <f>H390*1.04</f>
        <v>365.01836800000007</v>
      </c>
      <c r="J390" s="10"/>
    </row>
    <row r="391" spans="1:10" ht="47.25" customHeight="1" hidden="1" thickBot="1">
      <c r="A391" s="38">
        <v>258</v>
      </c>
      <c r="B391" s="165" t="s">
        <v>59</v>
      </c>
      <c r="C391" s="166"/>
      <c r="D391" s="166"/>
      <c r="E391" s="166"/>
      <c r="F391" s="166"/>
      <c r="G391" s="166"/>
      <c r="H391" s="166"/>
      <c r="I391" s="166"/>
      <c r="J391" s="167"/>
    </row>
    <row r="392" spans="1:10" ht="16.5" customHeight="1" hidden="1" thickBot="1">
      <c r="A392" s="112">
        <v>259</v>
      </c>
      <c r="B392" s="8" t="s">
        <v>9</v>
      </c>
      <c r="C392" s="17" t="e">
        <f>C393</f>
        <v>#REF!</v>
      </c>
      <c r="D392" s="17">
        <f aca="true" t="shared" si="110" ref="D392:I392">D393</f>
        <v>0</v>
      </c>
      <c r="E392" s="17">
        <f t="shared" si="110"/>
        <v>0</v>
      </c>
      <c r="F392" s="17">
        <f t="shared" si="110"/>
        <v>0</v>
      </c>
      <c r="G392" s="17">
        <f t="shared" si="110"/>
        <v>0</v>
      </c>
      <c r="H392" s="17">
        <f t="shared" si="110"/>
        <v>0</v>
      </c>
      <c r="I392" s="17">
        <f t="shared" si="110"/>
        <v>0</v>
      </c>
      <c r="J392" s="28"/>
    </row>
    <row r="393" spans="1:10" ht="16.5" customHeight="1" hidden="1" thickBot="1">
      <c r="A393" s="112">
        <v>260</v>
      </c>
      <c r="B393" s="8" t="s">
        <v>11</v>
      </c>
      <c r="C393" s="17" t="e">
        <f>D393+E393+F393+G393+H393+I393+#REF!</f>
        <v>#REF!</v>
      </c>
      <c r="D393" s="18">
        <f aca="true" t="shared" si="111" ref="D393:I393">D397+D426+D428</f>
        <v>0</v>
      </c>
      <c r="E393" s="18">
        <f t="shared" si="111"/>
        <v>0</v>
      </c>
      <c r="F393" s="18">
        <f t="shared" si="111"/>
        <v>0</v>
      </c>
      <c r="G393" s="18">
        <f t="shared" si="111"/>
        <v>0</v>
      </c>
      <c r="H393" s="18">
        <f t="shared" si="111"/>
        <v>0</v>
      </c>
      <c r="I393" s="18">
        <f t="shared" si="111"/>
        <v>0</v>
      </c>
      <c r="J393" s="28"/>
    </row>
    <row r="394" spans="1:10" ht="16.5" customHeight="1" hidden="1">
      <c r="A394" s="112"/>
      <c r="B394" s="8" t="s">
        <v>7</v>
      </c>
      <c r="C394" s="18"/>
      <c r="D394" s="18"/>
      <c r="E394" s="18"/>
      <c r="F394" s="18"/>
      <c r="G394" s="18"/>
      <c r="H394" s="18"/>
      <c r="I394" s="18"/>
      <c r="J394" s="28"/>
    </row>
    <row r="395" spans="1:10" ht="16.5" customHeight="1" hidden="1">
      <c r="A395" s="112"/>
      <c r="B395" s="8" t="s">
        <v>20</v>
      </c>
      <c r="C395" s="18"/>
      <c r="D395" s="18"/>
      <c r="E395" s="18"/>
      <c r="F395" s="18"/>
      <c r="G395" s="18"/>
      <c r="H395" s="18"/>
      <c r="I395" s="18"/>
      <c r="J395" s="28"/>
    </row>
    <row r="396" spans="1:10" ht="63.75" customHeight="1" hidden="1" thickBot="1">
      <c r="A396" s="112">
        <v>261</v>
      </c>
      <c r="B396" s="27" t="s">
        <v>60</v>
      </c>
      <c r="C396" s="17" t="e">
        <f>C397</f>
        <v>#REF!</v>
      </c>
      <c r="D396" s="17">
        <f aca="true" t="shared" si="112" ref="D396:I396">D397</f>
        <v>0</v>
      </c>
      <c r="E396" s="17">
        <f t="shared" si="112"/>
        <v>0</v>
      </c>
      <c r="F396" s="17">
        <f t="shared" si="112"/>
        <v>0</v>
      </c>
      <c r="G396" s="17">
        <f t="shared" si="112"/>
        <v>0</v>
      </c>
      <c r="H396" s="17">
        <f t="shared" si="112"/>
        <v>0</v>
      </c>
      <c r="I396" s="17">
        <f t="shared" si="112"/>
        <v>0</v>
      </c>
      <c r="J396" s="61"/>
    </row>
    <row r="397" spans="1:10" ht="16.5" customHeight="1" hidden="1" thickBot="1">
      <c r="A397" s="112">
        <v>262</v>
      </c>
      <c r="B397" s="8" t="s">
        <v>6</v>
      </c>
      <c r="C397" s="17" t="e">
        <f>D397+E397+F397+G397+H397+I397+#REF!</f>
        <v>#REF!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28"/>
    </row>
    <row r="398" spans="1:10" ht="38.25" customHeight="1" hidden="1" thickBot="1">
      <c r="A398" s="112">
        <v>263</v>
      </c>
      <c r="B398" s="8" t="s">
        <v>25</v>
      </c>
      <c r="C398" s="13" t="e">
        <f>D398+E398+F398+G398+H398+I398+#REF!</f>
        <v>#REF!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0"/>
    </row>
    <row r="399" spans="1:10" ht="95.25" customHeight="1" hidden="1" thickBot="1">
      <c r="A399" s="112">
        <v>261</v>
      </c>
      <c r="B399" s="27" t="s">
        <v>61</v>
      </c>
      <c r="C399" s="17" t="e">
        <f>C400</f>
        <v>#REF!</v>
      </c>
      <c r="D399" s="17">
        <f aca="true" t="shared" si="113" ref="D399:I399">D400</f>
        <v>0</v>
      </c>
      <c r="E399" s="17">
        <f t="shared" si="113"/>
        <v>0</v>
      </c>
      <c r="F399" s="17">
        <f t="shared" si="113"/>
        <v>0</v>
      </c>
      <c r="G399" s="17">
        <f t="shared" si="113"/>
        <v>0</v>
      </c>
      <c r="H399" s="17">
        <f t="shared" si="113"/>
        <v>0</v>
      </c>
      <c r="I399" s="17">
        <f t="shared" si="113"/>
        <v>0</v>
      </c>
      <c r="J399" s="61"/>
    </row>
    <row r="400" spans="1:10" ht="16.5" customHeight="1" hidden="1" thickBot="1">
      <c r="A400" s="112">
        <v>262</v>
      </c>
      <c r="B400" s="8" t="s">
        <v>6</v>
      </c>
      <c r="C400" s="17" t="e">
        <f>D400+E400+F400+G400+H400+I400+#REF!</f>
        <v>#REF!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28"/>
    </row>
    <row r="401" spans="1:10" ht="38.25" customHeight="1" hidden="1" thickBot="1">
      <c r="A401" s="112">
        <v>263</v>
      </c>
      <c r="B401" s="8" t="s">
        <v>25</v>
      </c>
      <c r="C401" s="13" t="e">
        <f>D401+E401+F401+G401+H401+I401+#REF!</f>
        <v>#REF!</v>
      </c>
      <c r="D401" s="13">
        <v>0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0"/>
    </row>
    <row r="402" ht="15" hidden="1">
      <c r="A402" s="4"/>
    </row>
  </sheetData>
  <sheetProtection/>
  <mergeCells count="223">
    <mergeCell ref="J96:J97"/>
    <mergeCell ref="I109:I110"/>
    <mergeCell ref="J109:J110"/>
    <mergeCell ref="A96:A97"/>
    <mergeCell ref="C96:C97"/>
    <mergeCell ref="D96:D97"/>
    <mergeCell ref="E96:E97"/>
    <mergeCell ref="F96:F97"/>
    <mergeCell ref="G96:G97"/>
    <mergeCell ref="H96:H97"/>
    <mergeCell ref="I96:I97"/>
    <mergeCell ref="A109:A110"/>
    <mergeCell ref="C109:C110"/>
    <mergeCell ref="D109:D110"/>
    <mergeCell ref="E109:E110"/>
    <mergeCell ref="F109:F110"/>
    <mergeCell ref="G109:G110"/>
    <mergeCell ref="H109:H110"/>
    <mergeCell ref="B367:J367"/>
    <mergeCell ref="B375:J375"/>
    <mergeCell ref="B383:J383"/>
    <mergeCell ref="B391:J391"/>
    <mergeCell ref="J290:J291"/>
    <mergeCell ref="J294:J295"/>
    <mergeCell ref="J319:J320"/>
    <mergeCell ref="J324:J325"/>
    <mergeCell ref="B329:J329"/>
    <mergeCell ref="G290:G291"/>
    <mergeCell ref="A352:A353"/>
    <mergeCell ref="B352:J352"/>
    <mergeCell ref="B353:J353"/>
    <mergeCell ref="I279:I280"/>
    <mergeCell ref="J279:J280"/>
    <mergeCell ref="A290:A291"/>
    <mergeCell ref="C290:C291"/>
    <mergeCell ref="D290:D291"/>
    <mergeCell ref="E290:E291"/>
    <mergeCell ref="F290:F291"/>
    <mergeCell ref="H290:H291"/>
    <mergeCell ref="I290:I291"/>
    <mergeCell ref="J259:J260"/>
    <mergeCell ref="A262:A263"/>
    <mergeCell ref="B270:J270"/>
    <mergeCell ref="A279:A280"/>
    <mergeCell ref="C279:C280"/>
    <mergeCell ref="D279:D280"/>
    <mergeCell ref="E279:E280"/>
    <mergeCell ref="F279:F280"/>
    <mergeCell ref="G279:G280"/>
    <mergeCell ref="H279:H280"/>
    <mergeCell ref="I255:I256"/>
    <mergeCell ref="J255:J256"/>
    <mergeCell ref="A259:A260"/>
    <mergeCell ref="C259:C260"/>
    <mergeCell ref="D259:D260"/>
    <mergeCell ref="E259:E260"/>
    <mergeCell ref="F259:F260"/>
    <mergeCell ref="G259:G260"/>
    <mergeCell ref="H259:H260"/>
    <mergeCell ref="I259:I260"/>
    <mergeCell ref="H247:H248"/>
    <mergeCell ref="I247:I248"/>
    <mergeCell ref="J247:J248"/>
    <mergeCell ref="A255:A256"/>
    <mergeCell ref="C255:C256"/>
    <mergeCell ref="D255:D256"/>
    <mergeCell ref="E255:E256"/>
    <mergeCell ref="F255:F256"/>
    <mergeCell ref="G255:G256"/>
    <mergeCell ref="H255:H256"/>
    <mergeCell ref="H236:H237"/>
    <mergeCell ref="I236:I237"/>
    <mergeCell ref="J236:J237"/>
    <mergeCell ref="A239:A240"/>
    <mergeCell ref="A247:A248"/>
    <mergeCell ref="C247:C248"/>
    <mergeCell ref="D247:D248"/>
    <mergeCell ref="E247:E248"/>
    <mergeCell ref="F247:F248"/>
    <mergeCell ref="G247:G248"/>
    <mergeCell ref="A236:A237"/>
    <mergeCell ref="C236:C237"/>
    <mergeCell ref="D236:D237"/>
    <mergeCell ref="E236:E237"/>
    <mergeCell ref="F236:F237"/>
    <mergeCell ref="G236:G237"/>
    <mergeCell ref="B215:J215"/>
    <mergeCell ref="A229:A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J203:J204"/>
    <mergeCell ref="A209:A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I187:I188"/>
    <mergeCell ref="J187:J188"/>
    <mergeCell ref="A203:A204"/>
    <mergeCell ref="C203:C204"/>
    <mergeCell ref="D203:D204"/>
    <mergeCell ref="E203:E204"/>
    <mergeCell ref="F203:F204"/>
    <mergeCell ref="G203:G204"/>
    <mergeCell ref="H203:H204"/>
    <mergeCell ref="I203:I204"/>
    <mergeCell ref="H164:H165"/>
    <mergeCell ref="I164:I165"/>
    <mergeCell ref="J164:J165"/>
    <mergeCell ref="A187:A188"/>
    <mergeCell ref="C187:C188"/>
    <mergeCell ref="D187:D188"/>
    <mergeCell ref="E187:E188"/>
    <mergeCell ref="F187:F188"/>
    <mergeCell ref="G187:G188"/>
    <mergeCell ref="H187:H188"/>
    <mergeCell ref="A164:A165"/>
    <mergeCell ref="C164:C165"/>
    <mergeCell ref="D164:D165"/>
    <mergeCell ref="E164:E165"/>
    <mergeCell ref="F164:F165"/>
    <mergeCell ref="G164:G165"/>
    <mergeCell ref="J147:J148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I141:I142"/>
    <mergeCell ref="J141:J142"/>
    <mergeCell ref="A147:A148"/>
    <mergeCell ref="C147:C148"/>
    <mergeCell ref="D147:D148"/>
    <mergeCell ref="E147:E148"/>
    <mergeCell ref="F147:F148"/>
    <mergeCell ref="G147:G148"/>
    <mergeCell ref="H147:H148"/>
    <mergeCell ref="I147:I148"/>
    <mergeCell ref="H135:H136"/>
    <mergeCell ref="I135:I136"/>
    <mergeCell ref="J135:J136"/>
    <mergeCell ref="A141:A142"/>
    <mergeCell ref="C141:C142"/>
    <mergeCell ref="D141:D142"/>
    <mergeCell ref="E141:E142"/>
    <mergeCell ref="F141:F142"/>
    <mergeCell ref="G141:G142"/>
    <mergeCell ref="H141:H142"/>
    <mergeCell ref="A135:A136"/>
    <mergeCell ref="C135:C136"/>
    <mergeCell ref="D135:D136"/>
    <mergeCell ref="E135:E136"/>
    <mergeCell ref="F135:F136"/>
    <mergeCell ref="G135:G136"/>
    <mergeCell ref="B78:J78"/>
    <mergeCell ref="A131:A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J59:J60"/>
    <mergeCell ref="A70:A71"/>
    <mergeCell ref="C70:C71"/>
    <mergeCell ref="D70:D71"/>
    <mergeCell ref="E70:E71"/>
    <mergeCell ref="F70:F71"/>
    <mergeCell ref="G70:G71"/>
    <mergeCell ref="H70:H71"/>
    <mergeCell ref="I70:I71"/>
    <mergeCell ref="J70:J71"/>
    <mergeCell ref="I53:I54"/>
    <mergeCell ref="J53:J54"/>
    <mergeCell ref="A59:A60"/>
    <mergeCell ref="C59:C60"/>
    <mergeCell ref="D59:D60"/>
    <mergeCell ref="E59:E60"/>
    <mergeCell ref="F59:F60"/>
    <mergeCell ref="G59:G60"/>
    <mergeCell ref="H59:H60"/>
    <mergeCell ref="I59:I60"/>
    <mergeCell ref="H49:H50"/>
    <mergeCell ref="I49:I50"/>
    <mergeCell ref="J49:J50"/>
    <mergeCell ref="A53:A54"/>
    <mergeCell ref="C53:C54"/>
    <mergeCell ref="D53:D54"/>
    <mergeCell ref="E53:E54"/>
    <mergeCell ref="F53:F54"/>
    <mergeCell ref="G53:G54"/>
    <mergeCell ref="H53:H54"/>
    <mergeCell ref="B9:J9"/>
    <mergeCell ref="B11:B15"/>
    <mergeCell ref="C11:I14"/>
    <mergeCell ref="J11:J13"/>
    <mergeCell ref="B28:J28"/>
    <mergeCell ref="C49:C50"/>
    <mergeCell ref="D49:D50"/>
    <mergeCell ref="E49:E50"/>
    <mergeCell ref="F49:F50"/>
    <mergeCell ref="G49:G50"/>
    <mergeCell ref="I2:J2"/>
    <mergeCell ref="I3:J3"/>
    <mergeCell ref="I5:J5"/>
    <mergeCell ref="I6:J6"/>
    <mergeCell ref="I7:J7"/>
    <mergeCell ref="I8:J8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60" r:id="rId1"/>
  <rowBreaks count="17" manualBreakCount="17">
    <brk id="27" max="34" man="1"/>
    <brk id="52" max="34" man="1"/>
    <brk id="77" max="34" man="1"/>
    <brk id="112" max="34" man="1"/>
    <brk id="130" max="9" man="1"/>
    <brk id="152" max="9" man="1"/>
    <brk id="179" max="9" man="1"/>
    <brk id="197" max="9" man="1"/>
    <brk id="214" max="9" man="1"/>
    <brk id="241" max="34" man="1"/>
    <brk id="269" max="34" man="1"/>
    <brk id="298" max="9" man="1"/>
    <brk id="318" max="9" man="1"/>
    <brk id="328" max="34" man="1"/>
    <brk id="351" max="34" man="1"/>
    <brk id="374" max="34" man="1"/>
    <brk id="39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2020-10-26T05:49:56Z</dcterms:modified>
  <cp:category/>
  <cp:version/>
  <cp:contentType/>
  <cp:contentStatus/>
</cp:coreProperties>
</file>