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952" firstSheet="1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<sst xmlns="http://schemas.openxmlformats.org/spreadsheetml/2006/main" count="277" uniqueCount="70">
  <si>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</si>
  <si>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</si>
  <si>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</si>
  <si>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</si>
  <si>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</si>
  <si>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</si>
  <si>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</si>
  <si>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</si>
  <si>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</si>
  <si>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</si>
  <si>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</si>
  <si>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</si>
  <si>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</si>
  <si>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</si>
  <si>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</si>
  <si>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</si>
  <si>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</si>
  <si>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</si>
  <si>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</si>
  <si>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</si>
  <si>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</si>
  <si>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</si>
  <si>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</si>
  <si>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</si>
  <si>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</si>
  <si>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</si>
  <si>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</si>
  <si>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</si>
  <si>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</si>
  <si>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</si>
  <si>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</si>
  <si>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</si>
  <si>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</si>
  <si>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</si>
  <si>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</si>
  <si>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</si>
  <si>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</si>
  <si>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</si>
  <si>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</si>
  <si>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</si>
  <si>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</si>
  <si>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</si>
  <si>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</si>
  <si>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</si>
  <si>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</si>
  <si>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</si>
  <si>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</si>
  <si>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</si>
  <si>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</si>
  <si>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</si>
  <si>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</si>
  <si>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</si>
  <si>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</si>
  <si>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</si>
  <si>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</si>
  <si>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</si>
  <si>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</si>
  <si>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</si>
  <si>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</si>
  <si>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</si>
  <si>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</si>
  <si>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</si>
  <si>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</si>
  <si>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Таблица 11</t>
  </si>
  <si>
    <t>Глава 6. ПОКАЗАТЕЛИ ПОВЫШЕНИЯ СРЕДНЕЙ ЗАРАБОТНОЙ ПЛАТЫ РАБОТНИКОВ УЧРЕЖДЕНИЙ КУЛЬТУРЫ ГОРОДСКОГО ОКРУГА ВЕРХОТУРСКИЙ</t>
  </si>
  <si>
    <t>Итого, объем средств, предусмотренный на повышение оплаты труда, млн. руб. (стр. 18+23)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</si>
  <si>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</si>
  <si>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2014 г. Факт</t>
  </si>
  <si>
    <t>2015 г. Факт</t>
  </si>
  <si>
    <t>Приложение № 2 к Постановлению Администрации городского округа Верхотурский от 19.11.2018 № 948 "О внесении изменений в План мероприятий ("дорожную карту") "Изменение в отраслях социальной сферы, направленные на повышение эффективности сферы культуры в городском округе Верхотурский" в новой редакции, утвержденный постановлением Администрации городского округа Верхотурский от 11.06.2014г. № 529 "Об утверждении Плана мероприятий ("дорожной карты") "Изменение в отраслях социальной сферы, направленные на повышение эффективности сферы кульутры в городском округе Верхотурский в новой редакции""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</si>
</sst>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169" fontId="8" fillId="34" borderId="1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169" fontId="47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8" fontId="47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168" fontId="4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1">
      <selection activeCell="B46" sqref="B4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">
      <c r="A1" s="11"/>
      <c r="B1" s="12"/>
      <c r="C1" s="12"/>
      <c r="D1" s="13"/>
      <c r="E1" s="12"/>
      <c r="F1" s="12"/>
      <c r="G1" s="7"/>
      <c r="H1" s="65" t="s">
        <v>44</v>
      </c>
      <c r="I1" s="65"/>
      <c r="J1" s="65"/>
      <c r="K1" s="65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5" t="s">
        <v>60</v>
      </c>
      <c r="I2" s="65"/>
      <c r="J2" s="65"/>
      <c r="K2" s="65"/>
    </row>
    <row r="3" spans="1:11" s="6" customFormat="1" ht="17.25">
      <c r="A3" s="8"/>
      <c r="B3" s="66" t="s">
        <v>53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18">
      <c r="A4" s="9"/>
      <c r="B4" s="32" t="s">
        <v>59</v>
      </c>
      <c r="C4" s="67"/>
      <c r="D4" s="67"/>
      <c r="E4" s="67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8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18">
      <c r="A9" s="35">
        <v>3</v>
      </c>
      <c r="B9" s="27" t="s">
        <v>54</v>
      </c>
      <c r="C9" s="17"/>
      <c r="D9" s="17"/>
      <c r="E9" s="17"/>
      <c r="F9" s="17"/>
      <c r="G9" s="17"/>
      <c r="H9" s="17"/>
      <c r="I9" s="17"/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/>
      <c r="D10" s="17"/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36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9"/>
      <c r="F12" s="49"/>
      <c r="G12" s="49"/>
      <c r="H12" s="49"/>
      <c r="I12" s="49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9"/>
      <c r="F13" s="49"/>
      <c r="G13" s="49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0"/>
      <c r="E14" s="49"/>
      <c r="F14" s="49"/>
      <c r="G14" s="49"/>
      <c r="H14" s="20"/>
      <c r="I14" s="20"/>
      <c r="J14" s="35" t="s">
        <v>34</v>
      </c>
      <c r="K14" s="35" t="s">
        <v>34</v>
      </c>
    </row>
    <row r="15" spans="1:11" ht="36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6">
      <c r="A17" s="35">
        <f t="shared" si="0"/>
        <v>11</v>
      </c>
      <c r="B17" s="27" t="s">
        <v>57</v>
      </c>
      <c r="C17" s="19"/>
      <c r="D17" s="40"/>
      <c r="E17" s="40"/>
      <c r="F17" s="40"/>
      <c r="G17" s="40"/>
      <c r="H17" s="40"/>
      <c r="I17" s="4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6">
      <c r="A19" s="35">
        <f t="shared" si="0"/>
        <v>13</v>
      </c>
      <c r="B19" s="27" t="s">
        <v>39</v>
      </c>
      <c r="C19" s="35" t="s">
        <v>34</v>
      </c>
      <c r="D19" s="19"/>
      <c r="E19" s="19"/>
      <c r="F19" s="19"/>
      <c r="G19" s="19"/>
      <c r="H19" s="19"/>
      <c r="I19" s="19"/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/>
      <c r="D21" s="21"/>
      <c r="E21" s="21"/>
      <c r="F21" s="21"/>
      <c r="G21" s="21"/>
      <c r="H21" s="21"/>
      <c r="I21" s="21"/>
      <c r="J21" s="21"/>
      <c r="K21" s="4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/>
      <c r="E22" s="19"/>
      <c r="F22" s="19"/>
      <c r="G22" s="19"/>
      <c r="H22" s="19"/>
      <c r="I22" s="19"/>
      <c r="J22" s="21"/>
      <c r="K22" s="41"/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41"/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4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40"/>
      <c r="F26" s="40"/>
      <c r="G26" s="40"/>
      <c r="H26" s="40"/>
      <c r="I26" s="40"/>
      <c r="J26" s="21"/>
      <c r="K26" s="41"/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4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41"/>
    </row>
    <row r="29" spans="1:11" ht="23.25" customHeight="1">
      <c r="A29" s="42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41"/>
    </row>
    <row r="30" spans="1:11" ht="36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41"/>
    </row>
    <row r="31" spans="1:11" ht="36">
      <c r="A31" s="42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41"/>
    </row>
    <row r="32" spans="1:11" ht="59.25" customHeight="1">
      <c r="A32" s="35">
        <f t="shared" si="0"/>
        <v>26</v>
      </c>
      <c r="B32" s="44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0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0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0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0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0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8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spans="1:4" s="53" customFormat="1" ht="24.75" customHeight="1">
      <c r="A41" s="51"/>
      <c r="B41" s="52" t="s">
        <v>30</v>
      </c>
      <c r="D41" s="54"/>
    </row>
    <row r="42" spans="1:4" s="53" customFormat="1" ht="18.75" customHeight="1">
      <c r="A42" s="51"/>
      <c r="B42" s="55" t="s">
        <v>61</v>
      </c>
      <c r="D42" s="54"/>
    </row>
  </sheetData>
  <sheetProtection/>
  <mergeCells count="11">
    <mergeCell ref="H1:K1"/>
    <mergeCell ref="H2:K2"/>
    <mergeCell ref="B3:K3"/>
    <mergeCell ref="C4:E4"/>
    <mergeCell ref="C5:F5"/>
    <mergeCell ref="B34:K34"/>
    <mergeCell ref="B35:K35"/>
    <mergeCell ref="B36:K36"/>
    <mergeCell ref="B37:K37"/>
    <mergeCell ref="B38:K38"/>
    <mergeCell ref="B39:K39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60" zoomScaleNormal="60" zoomScaleSheetLayoutView="70" workbookViewId="0" topLeftCell="B1">
      <selection activeCell="G2" sqref="G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59" customHeight="1">
      <c r="A1" s="11"/>
      <c r="B1" s="12"/>
      <c r="C1" s="12"/>
      <c r="D1" s="13"/>
      <c r="E1" s="12"/>
      <c r="F1" s="12"/>
      <c r="G1" s="65" t="s">
        <v>69</v>
      </c>
      <c r="H1" s="70"/>
      <c r="I1" s="70"/>
      <c r="J1" s="70"/>
      <c r="K1" s="70"/>
    </row>
    <row r="2" spans="1:11" s="6" customFormat="1" ht="18" customHeight="1">
      <c r="A2" s="7"/>
      <c r="B2" s="7"/>
      <c r="C2" s="7"/>
      <c r="D2" s="7"/>
      <c r="E2" s="7"/>
      <c r="F2" s="7"/>
      <c r="G2" s="7"/>
      <c r="H2" s="65"/>
      <c r="I2" s="65"/>
      <c r="J2" s="65"/>
      <c r="K2" s="65"/>
    </row>
    <row r="3" spans="1:11" s="6" customFormat="1" ht="21">
      <c r="A3" s="8"/>
      <c r="B3" s="69" t="s">
        <v>64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6" customFormat="1" ht="21">
      <c r="A4" s="9"/>
      <c r="B4" s="32"/>
      <c r="C4" s="67"/>
      <c r="D4" s="67"/>
      <c r="E4" s="67"/>
      <c r="F4" s="33"/>
      <c r="G4" s="9"/>
      <c r="H4" s="9"/>
      <c r="I4" s="9"/>
      <c r="J4" s="9"/>
      <c r="K4" s="61" t="s">
        <v>63</v>
      </c>
    </row>
    <row r="5" spans="1:11" s="6" customFormat="1" ht="24" customHeight="1">
      <c r="A5" s="9"/>
      <c r="B5" s="34" t="s">
        <v>50</v>
      </c>
      <c r="C5" s="68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67</v>
      </c>
      <c r="F6" s="15" t="s">
        <v>68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>
        <f>ROUND(C8/C9,0)</f>
        <v>191</v>
      </c>
      <c r="D7" s="16">
        <v>191</v>
      </c>
      <c r="E7" s="16">
        <f>ROUND(E8/E9,0)</f>
        <v>215</v>
      </c>
      <c r="F7" s="16">
        <v>226.5</v>
      </c>
      <c r="G7" s="16">
        <v>227</v>
      </c>
      <c r="H7" s="16">
        <f>ROUND(H8/H9,0)</f>
        <v>220</v>
      </c>
      <c r="I7" s="16">
        <f>ROUND(I8/I9,0)</f>
        <v>233</v>
      </c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>
        <f>C10</f>
        <v>16583</v>
      </c>
      <c r="D8" s="17">
        <f>D10</f>
        <v>16583</v>
      </c>
      <c r="E8" s="17">
        <f>E10</f>
        <v>16583</v>
      </c>
      <c r="F8" s="17">
        <f>F10</f>
        <v>16583</v>
      </c>
      <c r="G8" s="17">
        <f>G10</f>
        <v>16583</v>
      </c>
      <c r="H8" s="17">
        <v>16076</v>
      </c>
      <c r="I8" s="17">
        <v>16076</v>
      </c>
      <c r="J8" s="35" t="s">
        <v>34</v>
      </c>
      <c r="K8" s="35" t="s">
        <v>34</v>
      </c>
    </row>
    <row r="9" spans="1:11" ht="18">
      <c r="A9" s="35">
        <v>3</v>
      </c>
      <c r="B9" s="27" t="s">
        <v>54</v>
      </c>
      <c r="C9" s="17">
        <v>87</v>
      </c>
      <c r="D9" s="17">
        <v>77</v>
      </c>
      <c r="E9" s="17">
        <v>77</v>
      </c>
      <c r="F9" s="17">
        <v>73.2</v>
      </c>
      <c r="G9" s="17">
        <v>73.2</v>
      </c>
      <c r="H9" s="17">
        <v>73</v>
      </c>
      <c r="I9" s="17">
        <v>69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v>16583</v>
      </c>
      <c r="D10" s="17">
        <v>16583</v>
      </c>
      <c r="E10" s="17">
        <v>16583</v>
      </c>
      <c r="F10" s="17">
        <v>16583</v>
      </c>
      <c r="G10" s="17">
        <v>16583</v>
      </c>
      <c r="H10" s="17">
        <v>16076</v>
      </c>
      <c r="I10" s="17">
        <v>16076</v>
      </c>
      <c r="J10" s="35" t="s">
        <v>34</v>
      </c>
      <c r="K10" s="35" t="s">
        <v>34</v>
      </c>
    </row>
    <row r="11" spans="1:11" ht="48.75" customHeight="1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>
        <v>57.5</v>
      </c>
      <c r="E12" s="49">
        <v>67.5</v>
      </c>
      <c r="F12" s="49">
        <v>84.4</v>
      </c>
      <c r="G12" s="49">
        <v>92.3</v>
      </c>
      <c r="H12" s="49">
        <v>100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62</v>
      </c>
      <c r="C13" s="35" t="s">
        <v>34</v>
      </c>
      <c r="D13" s="40">
        <v>57.5</v>
      </c>
      <c r="E13" s="62">
        <v>67.5</v>
      </c>
      <c r="F13" s="62">
        <v>84.4</v>
      </c>
      <c r="G13" s="49">
        <v>92.3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40">
        <v>57.5048</v>
      </c>
      <c r="E14" s="62">
        <v>67.516138</v>
      </c>
      <c r="F14" s="62">
        <v>78.92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6">
      <c r="A15" s="35">
        <f t="shared" si="0"/>
        <v>9</v>
      </c>
      <c r="B15" s="27" t="s">
        <v>11</v>
      </c>
      <c r="C15" s="18">
        <v>25138.8</v>
      </c>
      <c r="D15" s="18">
        <v>27978.5</v>
      </c>
      <c r="E15" s="18">
        <v>29744</v>
      </c>
      <c r="F15" s="18">
        <v>27685.7</v>
      </c>
      <c r="G15" s="18">
        <v>28149</v>
      </c>
      <c r="H15" s="18">
        <v>30650</v>
      </c>
      <c r="I15" s="18">
        <v>33874</v>
      </c>
      <c r="J15" s="35" t="s">
        <v>34</v>
      </c>
      <c r="K15" s="35" t="s">
        <v>34</v>
      </c>
    </row>
    <row r="16" spans="1:11" ht="18">
      <c r="A16" s="35">
        <f t="shared" si="0"/>
        <v>10</v>
      </c>
      <c r="B16" s="27" t="s">
        <v>1</v>
      </c>
      <c r="C16" s="35" t="s">
        <v>34</v>
      </c>
      <c r="D16" s="20">
        <f aca="true" t="shared" si="1" ref="D16:I16">D15/C15*100</f>
        <v>111.29608414085</v>
      </c>
      <c r="E16" s="20">
        <f t="shared" si="1"/>
        <v>106.3102024769019</v>
      </c>
      <c r="F16" s="20">
        <f t="shared" si="1"/>
        <v>93.0799488972566</v>
      </c>
      <c r="G16" s="20">
        <f t="shared" si="1"/>
        <v>101.67342707607176</v>
      </c>
      <c r="H16" s="20">
        <f t="shared" si="1"/>
        <v>108.88486269494476</v>
      </c>
      <c r="I16" s="20">
        <f t="shared" si="1"/>
        <v>110.51876019575857</v>
      </c>
      <c r="J16" s="35" t="s">
        <v>34</v>
      </c>
      <c r="K16" s="35" t="s">
        <v>34</v>
      </c>
    </row>
    <row r="17" spans="1:11" ht="36">
      <c r="A17" s="35">
        <f t="shared" si="0"/>
        <v>11</v>
      </c>
      <c r="B17" s="27" t="s">
        <v>57</v>
      </c>
      <c r="C17" s="19">
        <v>8000</v>
      </c>
      <c r="D17" s="40">
        <f aca="true" t="shared" si="2" ref="D17:I17">ROUND(D15*D14/100,1)</f>
        <v>16089</v>
      </c>
      <c r="E17" s="40">
        <f t="shared" si="2"/>
        <v>20082</v>
      </c>
      <c r="F17" s="40">
        <v>23355</v>
      </c>
      <c r="G17" s="40">
        <v>25976.8</v>
      </c>
      <c r="H17" s="40">
        <f t="shared" si="2"/>
        <v>30650</v>
      </c>
      <c r="I17" s="40">
        <f t="shared" si="2"/>
        <v>33874</v>
      </c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>
        <f aca="true" t="shared" si="3" ref="D18:I18">D17/C17*100</f>
        <v>201.11249999999998</v>
      </c>
      <c r="E18" s="20">
        <f t="shared" si="3"/>
        <v>124.81819876934553</v>
      </c>
      <c r="F18" s="20">
        <f t="shared" si="3"/>
        <v>116.2981774723633</v>
      </c>
      <c r="G18" s="20">
        <f t="shared" si="3"/>
        <v>111.22586169985014</v>
      </c>
      <c r="H18" s="20">
        <f t="shared" si="3"/>
        <v>117.9898986788211</v>
      </c>
      <c r="I18" s="20">
        <f t="shared" si="3"/>
        <v>110.51876019575857</v>
      </c>
      <c r="J18" s="35" t="s">
        <v>34</v>
      </c>
      <c r="K18" s="35" t="s">
        <v>34</v>
      </c>
    </row>
    <row r="19" spans="1:11" ht="36">
      <c r="A19" s="35">
        <f t="shared" si="0"/>
        <v>13</v>
      </c>
      <c r="B19" s="27" t="s">
        <v>39</v>
      </c>
      <c r="C19" s="35" t="s">
        <v>34</v>
      </c>
      <c r="D19" s="19">
        <v>0.1</v>
      </c>
      <c r="E19" s="63">
        <v>2.2</v>
      </c>
      <c r="F19" s="19">
        <v>0.3</v>
      </c>
      <c r="G19" s="19">
        <v>0.2</v>
      </c>
      <c r="H19" s="19">
        <v>0.2</v>
      </c>
      <c r="I19" s="19">
        <v>0.2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>
        <v>1.302</v>
      </c>
      <c r="D20" s="19">
        <v>1.302</v>
      </c>
      <c r="E20" s="63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0"/>
        <v>15</v>
      </c>
      <c r="B21" s="27" t="s">
        <v>3</v>
      </c>
      <c r="C21" s="21">
        <v>10.9</v>
      </c>
      <c r="D21" s="21">
        <f aca="true" t="shared" si="4" ref="D21:I21">ROUND(D17*D9*12*D20/1000000,1)</f>
        <v>19.4</v>
      </c>
      <c r="E21" s="41">
        <f t="shared" si="4"/>
        <v>24.2</v>
      </c>
      <c r="F21" s="21">
        <f t="shared" si="4"/>
        <v>26.7</v>
      </c>
      <c r="G21" s="21">
        <f t="shared" si="4"/>
        <v>29.7</v>
      </c>
      <c r="H21" s="21">
        <f t="shared" si="4"/>
        <v>35</v>
      </c>
      <c r="I21" s="21">
        <f t="shared" si="4"/>
        <v>36.5</v>
      </c>
      <c r="J21" s="21">
        <f>ROUND(E21+F21+G21,1)</f>
        <v>80.6</v>
      </c>
      <c r="K21" s="41">
        <f>SUM(E21:I21)</f>
        <v>152.1</v>
      </c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>ROUND(D21-C21,1)</f>
        <v>8.5</v>
      </c>
      <c r="E22" s="21">
        <f>ROUND(E21-$D$21,1)</f>
        <v>4.8</v>
      </c>
      <c r="F22" s="21">
        <f>ROUND(F21-$D$21,1)</f>
        <v>7.3</v>
      </c>
      <c r="G22" s="21">
        <f>ROUND(G21-$D$21,1)</f>
        <v>10.3</v>
      </c>
      <c r="H22" s="21">
        <f>ROUND(H21-$D$21,1)</f>
        <v>15.6</v>
      </c>
      <c r="I22" s="21">
        <f>ROUND(I21-$D$21,1)</f>
        <v>17.1</v>
      </c>
      <c r="J22" s="21">
        <f>ROUND(E22+F22+G22,1)</f>
        <v>22.4</v>
      </c>
      <c r="K22" s="41">
        <f>SUM(E22:I22)</f>
        <v>55.1</v>
      </c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0"/>
        <v>18</v>
      </c>
      <c r="B24" s="27" t="s">
        <v>27</v>
      </c>
      <c r="C24" s="35" t="s">
        <v>34</v>
      </c>
      <c r="D24" s="57">
        <f aca="true" t="shared" si="5" ref="D24:I24">ROUND(D22-D29,5)</f>
        <v>8.4915</v>
      </c>
      <c r="E24" s="57">
        <f t="shared" si="5"/>
        <v>4.6944</v>
      </c>
      <c r="F24" s="57">
        <f t="shared" si="5"/>
        <v>7.2781</v>
      </c>
      <c r="G24" s="57">
        <f t="shared" si="5"/>
        <v>10.2794</v>
      </c>
      <c r="H24" s="57">
        <f t="shared" si="5"/>
        <v>15.5688</v>
      </c>
      <c r="I24" s="57">
        <f t="shared" si="5"/>
        <v>17.0658</v>
      </c>
      <c r="J24" s="59">
        <f>ROUND(E24+F24+G24,5)</f>
        <v>22.2519</v>
      </c>
      <c r="K24" s="60">
        <f>SUM(E24:I24)</f>
        <v>54.8865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57">
        <f aca="true" t="shared" si="6" ref="D25:I25">ROUND(D26+D27+D28,1)</f>
        <v>0</v>
      </c>
      <c r="E25" s="58">
        <f>ROUND(E26+E27+E28,5)</f>
        <v>0.38</v>
      </c>
      <c r="F25" s="57">
        <f>ROUND(F26+F27+F28,5)</f>
        <v>2.19</v>
      </c>
      <c r="G25" s="57">
        <f t="shared" si="6"/>
        <v>3.1</v>
      </c>
      <c r="H25" s="57">
        <f t="shared" si="6"/>
        <v>4.7</v>
      </c>
      <c r="I25" s="57">
        <f t="shared" si="6"/>
        <v>5.1</v>
      </c>
      <c r="J25" s="59">
        <f aca="true" t="shared" si="7" ref="J25:J31">ROUND(E25+F25+G25,1)</f>
        <v>5.7</v>
      </c>
      <c r="K25" s="60">
        <f aca="true" t="shared" si="8" ref="K25:K31">SUM(E25:I25)</f>
        <v>15.47</v>
      </c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57">
        <v>0</v>
      </c>
      <c r="E26" s="58">
        <v>0.2</v>
      </c>
      <c r="F26" s="58">
        <f>ROUND(F22*0.557/100,5)</f>
        <v>0.04066</v>
      </c>
      <c r="G26" s="58">
        <f>ROUND(G22*0.557/100,1)</f>
        <v>0.1</v>
      </c>
      <c r="H26" s="58">
        <f>ROUND(H22*0.557/100,1)</f>
        <v>0.1</v>
      </c>
      <c r="I26" s="58">
        <f>ROUND(I22*0.557/100,1)</f>
        <v>0.1</v>
      </c>
      <c r="J26" s="59">
        <f t="shared" si="7"/>
        <v>0.3</v>
      </c>
      <c r="K26" s="60">
        <f t="shared" si="8"/>
        <v>0.54066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57">
        <v>0</v>
      </c>
      <c r="E27" s="58">
        <v>0.18</v>
      </c>
      <c r="F27" s="57">
        <f>ROUND(($D$9-F9)*F17*12*F20/1000000,5)</f>
        <v>1.38661</v>
      </c>
      <c r="G27" s="57">
        <f>ROUND(($D$9-G9)*G17*12*G20/1000000,1)</f>
        <v>1.5</v>
      </c>
      <c r="H27" s="57">
        <f>ROUND(($D$9-H9)*H17*12*H20/1000000,1)</f>
        <v>1.9</v>
      </c>
      <c r="I27" s="57">
        <f>ROUND(($D$9-I9)*I17*12*I20/1000000,1)</f>
        <v>4.2</v>
      </c>
      <c r="J27" s="59">
        <f t="shared" si="7"/>
        <v>3.1</v>
      </c>
      <c r="K27" s="60">
        <f t="shared" si="8"/>
        <v>9.166609999999999</v>
      </c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57">
        <v>0</v>
      </c>
      <c r="E28" s="58">
        <v>0</v>
      </c>
      <c r="F28" s="57">
        <f>ROUND(F22*0.3-F26-F27,5)</f>
        <v>0.76273</v>
      </c>
      <c r="G28" s="57">
        <f>ROUND(G22*0.3-G26-G27,1)</f>
        <v>1.5</v>
      </c>
      <c r="H28" s="57">
        <f>ROUND(H22*0.3-H26-H27,1)</f>
        <v>2.7</v>
      </c>
      <c r="I28" s="57">
        <f>ROUND(I22*0.3-I26-I27,1)</f>
        <v>0.8</v>
      </c>
      <c r="J28" s="59">
        <f t="shared" si="7"/>
        <v>2.3</v>
      </c>
      <c r="K28" s="60">
        <f t="shared" si="8"/>
        <v>5.76273</v>
      </c>
    </row>
    <row r="29" spans="1:11" ht="23.25" customHeight="1">
      <c r="A29" s="42">
        <v>23</v>
      </c>
      <c r="B29" s="27" t="s">
        <v>26</v>
      </c>
      <c r="C29" s="35" t="s">
        <v>34</v>
      </c>
      <c r="D29" s="56">
        <f aca="true" t="shared" si="9" ref="D29:I29">ROUND(D22*D19/100,5)</f>
        <v>0.0085</v>
      </c>
      <c r="E29" s="58">
        <f t="shared" si="9"/>
        <v>0.1056</v>
      </c>
      <c r="F29" s="56">
        <f t="shared" si="9"/>
        <v>0.0219</v>
      </c>
      <c r="G29" s="56">
        <f t="shared" si="9"/>
        <v>0.0206</v>
      </c>
      <c r="H29" s="56">
        <f t="shared" si="9"/>
        <v>0.0312</v>
      </c>
      <c r="I29" s="56">
        <f t="shared" si="9"/>
        <v>0.0342</v>
      </c>
      <c r="J29" s="59">
        <f t="shared" si="7"/>
        <v>0.1</v>
      </c>
      <c r="K29" s="60">
        <f t="shared" si="8"/>
        <v>0.21350000000000002</v>
      </c>
    </row>
    <row r="30" spans="1:11" ht="36">
      <c r="A30" s="35">
        <f t="shared" si="0"/>
        <v>24</v>
      </c>
      <c r="B30" s="36" t="s">
        <v>58</v>
      </c>
      <c r="C30" s="35" t="s">
        <v>34</v>
      </c>
      <c r="D30" s="57">
        <v>0</v>
      </c>
      <c r="E30" s="57">
        <v>0</v>
      </c>
      <c r="F30" s="57">
        <f>F22-F24-F29</f>
        <v>-4.128641872824801E-16</v>
      </c>
      <c r="G30" s="57">
        <f>G22-G24-G29</f>
        <v>-4.85722573273506E-17</v>
      </c>
      <c r="H30" s="57">
        <f>H22-H24-H29</f>
        <v>1.1796119636642288E-16</v>
      </c>
      <c r="I30" s="57">
        <f>I22-I24-I29</f>
        <v>2.005340338229189E-15</v>
      </c>
      <c r="J30" s="59">
        <f t="shared" si="7"/>
        <v>0</v>
      </c>
      <c r="K30" s="60">
        <f>SUM(E30:I30)</f>
        <v>1.6618650899857812E-15</v>
      </c>
    </row>
    <row r="31" spans="1:11" ht="36">
      <c r="A31" s="42">
        <v>25</v>
      </c>
      <c r="B31" s="36" t="s">
        <v>65</v>
      </c>
      <c r="C31" s="35" t="s">
        <v>34</v>
      </c>
      <c r="D31" s="57">
        <f>ROUND(D24+D29+D30,1)</f>
        <v>8.5</v>
      </c>
      <c r="E31" s="57">
        <f>ROUND(E24+E29+E30,5)</f>
        <v>4.8</v>
      </c>
      <c r="F31" s="57">
        <f>ROUND(F24+F29+F30,5)</f>
        <v>7.3</v>
      </c>
      <c r="G31" s="57">
        <f>ROUND(G24+G29+G30,5)</f>
        <v>10.3</v>
      </c>
      <c r="H31" s="57">
        <f>ROUND(H24+H29+H30,5)</f>
        <v>15.6</v>
      </c>
      <c r="I31" s="57">
        <f>ROUND(I24+I29+I30,5)</f>
        <v>17.1</v>
      </c>
      <c r="J31" s="59">
        <f t="shared" si="7"/>
        <v>22.4</v>
      </c>
      <c r="K31" s="60">
        <f t="shared" si="8"/>
        <v>55.1</v>
      </c>
    </row>
    <row r="32" spans="1:11" ht="59.25" customHeight="1">
      <c r="A32" s="35">
        <f t="shared" si="0"/>
        <v>26</v>
      </c>
      <c r="B32" s="44" t="s">
        <v>66</v>
      </c>
      <c r="C32" s="35" t="s">
        <v>34</v>
      </c>
      <c r="D32" s="31">
        <f>ROUND(D25/D31*100,1)</f>
        <v>0</v>
      </c>
      <c r="E32" s="31">
        <f aca="true" t="shared" si="10" ref="E32:K32">ROUND(E25/E31*100,0)</f>
        <v>8</v>
      </c>
      <c r="F32" s="31">
        <f t="shared" si="10"/>
        <v>30</v>
      </c>
      <c r="G32" s="31">
        <f t="shared" si="10"/>
        <v>30</v>
      </c>
      <c r="H32" s="31">
        <f t="shared" si="10"/>
        <v>30</v>
      </c>
      <c r="I32" s="31">
        <f t="shared" si="10"/>
        <v>30</v>
      </c>
      <c r="J32" s="31">
        <f t="shared" si="10"/>
        <v>25</v>
      </c>
      <c r="K32" s="31">
        <f t="shared" si="10"/>
        <v>28</v>
      </c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0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0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0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0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0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1.25" customHeight="1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5.75" customHeight="1">
      <c r="B41" s="4" t="s">
        <v>30</v>
      </c>
    </row>
    <row r="42" ht="18.75" customHeight="1">
      <c r="B42" s="50"/>
    </row>
  </sheetData>
  <sheetProtection/>
  <mergeCells count="11">
    <mergeCell ref="B38:K38"/>
    <mergeCell ref="B39:K39"/>
    <mergeCell ref="H2:K2"/>
    <mergeCell ref="B3:K3"/>
    <mergeCell ref="C4:E4"/>
    <mergeCell ref="C5:F5"/>
    <mergeCell ref="G1:K1"/>
    <mergeCell ref="B34:K34"/>
    <mergeCell ref="B35:K35"/>
    <mergeCell ref="B36:K36"/>
    <mergeCell ref="B37:K37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">
      <selection activeCell="B22" sqref="B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">
      <c r="A1" s="11"/>
      <c r="B1" s="12"/>
      <c r="C1" s="12"/>
      <c r="D1" s="13"/>
      <c r="E1" s="12"/>
      <c r="F1" s="12"/>
      <c r="G1" s="7"/>
      <c r="H1" s="65" t="s">
        <v>44</v>
      </c>
      <c r="I1" s="65"/>
      <c r="J1" s="65"/>
      <c r="K1" s="65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5" t="s">
        <v>52</v>
      </c>
      <c r="I2" s="65"/>
      <c r="J2" s="65"/>
      <c r="K2" s="65"/>
    </row>
    <row r="3" spans="1:11" s="6" customFormat="1" ht="17.25">
      <c r="A3" s="8"/>
      <c r="B3" s="66" t="s">
        <v>45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18">
      <c r="A4" s="9"/>
      <c r="B4" s="32" t="s">
        <v>46</v>
      </c>
      <c r="C4" s="67" t="s">
        <v>48</v>
      </c>
      <c r="D4" s="67"/>
      <c r="E4" s="67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8" t="s">
        <v>47</v>
      </c>
      <c r="D5" s="68"/>
      <c r="E5" s="68"/>
      <c r="F5" s="68"/>
      <c r="G5" s="9"/>
      <c r="H5" s="9"/>
      <c r="I5" s="9"/>
      <c r="J5" s="9"/>
      <c r="K5" s="9"/>
    </row>
    <row r="6" spans="1:11" ht="18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6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18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36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9">
        <v>64.9</v>
      </c>
      <c r="F13" s="49">
        <v>73.7</v>
      </c>
      <c r="G13" s="49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9">
        <v>64.9</v>
      </c>
      <c r="F14" s="49">
        <v>73.7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6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6">
      <c r="A17" s="35">
        <f t="shared" si="1"/>
        <v>11</v>
      </c>
      <c r="B17" s="27" t="s">
        <v>38</v>
      </c>
      <c r="C17" s="19">
        <v>13540</v>
      </c>
      <c r="D17" s="40">
        <f aca="true" t="shared" si="3" ref="D17:I17">ROUND(D15*D14/100,1)</f>
        <v>17881.4</v>
      </c>
      <c r="E17" s="40">
        <f t="shared" si="3"/>
        <v>19864.6</v>
      </c>
      <c r="F17" s="40">
        <f t="shared" si="3"/>
        <v>24497.9</v>
      </c>
      <c r="G17" s="40">
        <f t="shared" si="3"/>
        <v>29911.2</v>
      </c>
      <c r="H17" s="40">
        <f t="shared" si="3"/>
        <v>40044</v>
      </c>
      <c r="I17" s="4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6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4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41">
        <f>SUM(E22:I22)</f>
        <v>15846.5</v>
      </c>
    </row>
    <row r="23" spans="1:11" s="10" customFormat="1" ht="18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6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41">
        <f>SUM(E24:I24)</f>
        <v>15003.5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4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40">
        <f>ROUND(E22*0.557/100,1)</f>
        <v>2.7</v>
      </c>
      <c r="F26" s="40">
        <f>ROUND(F22*0.557/100,1)</f>
        <v>9.2</v>
      </c>
      <c r="G26" s="40">
        <f>ROUND(G22*0.557/100,1)</f>
        <v>16.6</v>
      </c>
      <c r="H26" s="40">
        <f>ROUND(H22*0.557/100,1)</f>
        <v>29</v>
      </c>
      <c r="I26" s="40">
        <f>ROUND(I22*0.557/100,1)</f>
        <v>30.9</v>
      </c>
      <c r="J26" s="21">
        <f t="shared" si="7"/>
        <v>28.5</v>
      </c>
      <c r="K26" s="41">
        <f t="shared" si="8"/>
        <v>88.4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4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41">
        <f t="shared" si="8"/>
        <v>2902.2999999999997</v>
      </c>
    </row>
    <row r="29" spans="1:11" ht="23.25" customHeight="1">
      <c r="A29" s="42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41">
        <f t="shared" si="8"/>
        <v>843</v>
      </c>
    </row>
    <row r="30" spans="1:11" ht="54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41">
        <f>SUM(E30:I30)</f>
        <v>0</v>
      </c>
    </row>
    <row r="31" spans="1:11" ht="36">
      <c r="A31" s="42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41">
        <f t="shared" si="8"/>
        <v>15846.5</v>
      </c>
    </row>
    <row r="32" spans="1:11" ht="59.25" customHeight="1">
      <c r="A32" s="35">
        <f t="shared" si="1"/>
        <v>26</v>
      </c>
      <c r="B32" s="44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1"/>
        <v>28</v>
      </c>
      <c r="B34" s="64" t="s">
        <v>23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s="3" customFormat="1" ht="24" customHeight="1" hidden="1">
      <c r="A35" s="14">
        <f t="shared" si="1"/>
        <v>29</v>
      </c>
      <c r="B35" s="64" t="s">
        <v>24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3" customFormat="1" ht="18.75" customHeight="1" hidden="1">
      <c r="A36" s="14">
        <f t="shared" si="1"/>
        <v>30</v>
      </c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s="3" customFormat="1" ht="19.5" customHeight="1" hidden="1">
      <c r="A37" s="14">
        <f t="shared" si="1"/>
        <v>31</v>
      </c>
      <c r="B37" s="64" t="s">
        <v>20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s="3" customFormat="1" ht="20.25" customHeight="1" hidden="1">
      <c r="A38" s="14">
        <f t="shared" si="1"/>
        <v>32</v>
      </c>
      <c r="B38" s="64" t="s">
        <v>21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1.75" customHeight="1" hidden="1">
      <c r="A39" s="14">
        <f t="shared" si="1"/>
        <v>33</v>
      </c>
      <c r="B39" s="64" t="s">
        <v>22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8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4.25">
      <c r="B41" s="4" t="s">
        <v>30</v>
      </c>
    </row>
  </sheetData>
  <sheetProtection/>
  <mergeCells count="11">
    <mergeCell ref="H1:K1"/>
    <mergeCell ref="H2:K2"/>
    <mergeCell ref="B3:K3"/>
    <mergeCell ref="C4:E4"/>
    <mergeCell ref="C5:F5"/>
    <mergeCell ref="B37:K37"/>
    <mergeCell ref="B38:K38"/>
    <mergeCell ref="B39:K39"/>
    <mergeCell ref="B34:K34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Ольга А. Тарамженина</cp:lastModifiedBy>
  <cp:lastPrinted>2018-11-01T08:46:04Z</cp:lastPrinted>
  <dcterms:created xsi:type="dcterms:W3CDTF">2014-03-14T11:43:12Z</dcterms:created>
  <dcterms:modified xsi:type="dcterms:W3CDTF">2018-11-28T03:52:33Z</dcterms:modified>
  <cp:category/>
  <cp:version/>
  <cp:contentType/>
  <cp:contentStatus/>
</cp:coreProperties>
</file>