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Сергей\Downloads\"/>
    </mc:Choice>
  </mc:AlternateContent>
  <bookViews>
    <workbookView xWindow="-120" yWindow="60" windowWidth="20730" windowHeight="11700"/>
  </bookViews>
  <sheets>
    <sheet name="дума 25.05" sheetId="1" r:id="rId1"/>
    <sheet name="Лист1" sheetId="2" r:id="rId2"/>
  </sheets>
  <definedNames>
    <definedName name="_xlnm.Print_Area" localSheetId="0">'дума 25.05'!$A$1:$K$239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3" i="1" l="1"/>
  <c r="I233" i="1"/>
  <c r="H233" i="1"/>
  <c r="J234" i="1"/>
  <c r="J226" i="1"/>
  <c r="I226" i="1"/>
  <c r="H226" i="1"/>
  <c r="J220" i="1"/>
  <c r="J212" i="1"/>
  <c r="H212" i="1"/>
  <c r="J213" i="1"/>
  <c r="H213" i="1"/>
  <c r="I213" i="1"/>
  <c r="I212" i="1"/>
  <c r="J201" i="1"/>
  <c r="I201" i="1"/>
  <c r="J199" i="1"/>
  <c r="I199" i="1"/>
  <c r="J197" i="1"/>
  <c r="I197" i="1"/>
  <c r="F193" i="1"/>
  <c r="G193" i="1"/>
  <c r="H193" i="1"/>
  <c r="I193" i="1"/>
  <c r="J193" i="1"/>
  <c r="E193" i="1"/>
  <c r="J194" i="1"/>
  <c r="I194" i="1"/>
  <c r="J185" i="1"/>
  <c r="I185" i="1"/>
  <c r="I178" i="1"/>
  <c r="I179" i="1"/>
  <c r="I115" i="1"/>
  <c r="F114" i="1"/>
  <c r="G114" i="1"/>
  <c r="H114" i="1"/>
  <c r="I114" i="1"/>
  <c r="J114" i="1"/>
  <c r="E114" i="1"/>
  <c r="J90" i="1"/>
  <c r="I90" i="1"/>
  <c r="J89" i="1"/>
  <c r="J87" i="1" s="1"/>
  <c r="I89" i="1"/>
  <c r="F87" i="1"/>
  <c r="G87" i="1"/>
  <c r="H87" i="1"/>
  <c r="I87" i="1"/>
  <c r="E87" i="1"/>
  <c r="I86" i="1"/>
  <c r="J68" i="1"/>
  <c r="J67" i="1"/>
  <c r="I67" i="1"/>
  <c r="F66" i="1"/>
  <c r="G66" i="1"/>
  <c r="H66" i="1"/>
  <c r="I66" i="1"/>
  <c r="J66" i="1"/>
  <c r="E66" i="1"/>
  <c r="J65" i="1"/>
  <c r="I65" i="1"/>
  <c r="J61" i="1"/>
  <c r="G55" i="1"/>
  <c r="H55" i="1"/>
  <c r="I55" i="1"/>
  <c r="J55" i="1"/>
  <c r="F55" i="1"/>
  <c r="E55" i="1"/>
  <c r="J57" i="1"/>
  <c r="J31" i="1"/>
  <c r="J32" i="1"/>
  <c r="G124" i="1"/>
  <c r="J136" i="1"/>
  <c r="I136" i="1"/>
  <c r="F135" i="1"/>
  <c r="G135" i="1"/>
  <c r="H135" i="1"/>
  <c r="I135" i="1"/>
  <c r="J135" i="1"/>
  <c r="E135" i="1"/>
  <c r="I132" i="1"/>
  <c r="H132" i="1"/>
  <c r="E130" i="1"/>
  <c r="D130" i="1" s="1"/>
  <c r="F130" i="1"/>
  <c r="G130" i="1"/>
  <c r="J130" i="1"/>
  <c r="I130" i="1"/>
  <c r="H130" i="1"/>
  <c r="D135" i="1" l="1"/>
  <c r="G197" i="1"/>
  <c r="G63" i="1"/>
  <c r="G58" i="1"/>
  <c r="G216" i="1" l="1"/>
  <c r="G220" i="1"/>
  <c r="G201" i="1"/>
  <c r="G199" i="1"/>
  <c r="G233" i="1"/>
  <c r="G194" i="1"/>
  <c r="D194" i="1"/>
  <c r="G84" i="1"/>
  <c r="G212" i="1" l="1"/>
  <c r="G200" i="1" l="1"/>
  <c r="G127" i="1" l="1"/>
  <c r="F93" i="1"/>
  <c r="E93" i="1"/>
  <c r="I59" i="1" l="1"/>
  <c r="I51" i="1" s="1"/>
  <c r="F124" i="1"/>
  <c r="D212" i="1"/>
  <c r="G213" i="1"/>
  <c r="F192" i="1"/>
  <c r="G232" i="1"/>
  <c r="G228" i="1" s="1"/>
  <c r="E218" i="1"/>
  <c r="E216" i="1" s="1"/>
  <c r="G219" i="1"/>
  <c r="G218" i="1" s="1"/>
  <c r="F219" i="1"/>
  <c r="F218" i="1" s="1"/>
  <c r="F216" i="1" s="1"/>
  <c r="F215" i="1" s="1"/>
  <c r="H219" i="1"/>
  <c r="H218" i="1" s="1"/>
  <c r="H216" i="1" s="1"/>
  <c r="I219" i="1"/>
  <c r="I218" i="1" s="1"/>
  <c r="I216" i="1" s="1"/>
  <c r="J219" i="1"/>
  <c r="J218" i="1" s="1"/>
  <c r="J216" i="1" s="1"/>
  <c r="E219" i="1"/>
  <c r="G198" i="1"/>
  <c r="F198" i="1"/>
  <c r="H198" i="1"/>
  <c r="I198" i="1"/>
  <c r="J198" i="1"/>
  <c r="E198" i="1"/>
  <c r="F196" i="1"/>
  <c r="G196" i="1"/>
  <c r="H196" i="1"/>
  <c r="I196" i="1"/>
  <c r="J196" i="1"/>
  <c r="E196" i="1"/>
  <c r="F232" i="1"/>
  <c r="F231" i="1" s="1"/>
  <c r="H232" i="1"/>
  <c r="H228" i="1" s="1"/>
  <c r="I232" i="1"/>
  <c r="I231" i="1" s="1"/>
  <c r="J232" i="1"/>
  <c r="J231" i="1" s="1"/>
  <c r="E232" i="1"/>
  <c r="E231" i="1" s="1"/>
  <c r="D211" i="1"/>
  <c r="F59" i="1"/>
  <c r="F64" i="1" s="1"/>
  <c r="G59" i="1"/>
  <c r="G64" i="1" s="1"/>
  <c r="H59" i="1"/>
  <c r="H64" i="1" s="1"/>
  <c r="J59" i="1"/>
  <c r="J64" i="1" s="1"/>
  <c r="E59" i="1"/>
  <c r="E64" i="1" s="1"/>
  <c r="D62" i="1"/>
  <c r="D61" i="1"/>
  <c r="D60" i="1"/>
  <c r="D193" i="1"/>
  <c r="G101" i="1"/>
  <c r="G93" i="1" s="1"/>
  <c r="G81" i="1"/>
  <c r="F81" i="1"/>
  <c r="H81" i="1"/>
  <c r="I81" i="1"/>
  <c r="J81" i="1"/>
  <c r="E81" i="1"/>
  <c r="H124" i="1"/>
  <c r="E124" i="1"/>
  <c r="E121" i="1" s="1"/>
  <c r="E120" i="1" s="1"/>
  <c r="J93" i="1"/>
  <c r="I93" i="1"/>
  <c r="H93" i="1"/>
  <c r="D96" i="1"/>
  <c r="D97" i="1"/>
  <c r="D98" i="1"/>
  <c r="D99" i="1"/>
  <c r="D100" i="1"/>
  <c r="D94" i="1"/>
  <c r="H231" i="1" l="1"/>
  <c r="J228" i="1"/>
  <c r="G191" i="1"/>
  <c r="G188" i="1" s="1"/>
  <c r="I228" i="1"/>
  <c r="F228" i="1"/>
  <c r="E228" i="1"/>
  <c r="G192" i="1"/>
  <c r="D93" i="1"/>
  <c r="I64" i="1"/>
  <c r="D59" i="1"/>
  <c r="G231" i="1"/>
  <c r="G229" i="1" s="1"/>
  <c r="D233" i="1"/>
  <c r="D232" i="1"/>
  <c r="E3" i="2"/>
  <c r="E2" i="2" s="1"/>
  <c r="D42" i="2"/>
  <c r="D41" i="2"/>
  <c r="D40" i="2"/>
  <c r="D39" i="2"/>
  <c r="D38" i="2"/>
  <c r="D37" i="2"/>
  <c r="D36" i="2"/>
  <c r="D34" i="2"/>
  <c r="D32" i="2"/>
  <c r="D31" i="2"/>
  <c r="D25" i="2"/>
  <c r="D24" i="2"/>
  <c r="D22" i="2"/>
  <c r="D21" i="2"/>
  <c r="D20" i="2"/>
  <c r="D19" i="2"/>
  <c r="D18" i="2"/>
  <c r="D17" i="2"/>
  <c r="D16" i="2"/>
  <c r="D15" i="2"/>
  <c r="D14" i="2"/>
  <c r="D13" i="2"/>
  <c r="D12" i="2"/>
  <c r="D11" i="2"/>
  <c r="D10" i="2"/>
  <c r="J35" i="2"/>
  <c r="I35" i="2"/>
  <c r="H35" i="2"/>
  <c r="D35" i="2" s="1"/>
  <c r="G35" i="2"/>
  <c r="F35" i="2"/>
  <c r="E35" i="2"/>
  <c r="J33" i="2"/>
  <c r="I33" i="2"/>
  <c r="H33" i="2"/>
  <c r="G33" i="2"/>
  <c r="F33" i="2"/>
  <c r="E33" i="2"/>
  <c r="D33" i="2" s="1"/>
  <c r="J30" i="2"/>
  <c r="I30" i="2"/>
  <c r="H30" i="2"/>
  <c r="G30" i="2"/>
  <c r="F30" i="2"/>
  <c r="E30" i="2"/>
  <c r="D30" i="2" s="1"/>
  <c r="J29" i="2"/>
  <c r="I29" i="2"/>
  <c r="H29" i="2"/>
  <c r="G29" i="2"/>
  <c r="F29" i="2"/>
  <c r="E29" i="2"/>
  <c r="D29" i="2" s="1"/>
  <c r="J28" i="2"/>
  <c r="I28" i="2"/>
  <c r="H28" i="2"/>
  <c r="H26" i="2" s="1"/>
  <c r="H3" i="2" s="1"/>
  <c r="H2" i="2" s="1"/>
  <c r="G28" i="2"/>
  <c r="F28" i="2"/>
  <c r="E28" i="2"/>
  <c r="D28" i="2" s="1"/>
  <c r="J27" i="2"/>
  <c r="J26" i="2" s="1"/>
  <c r="J3" i="2" s="1"/>
  <c r="J2" i="2" s="1"/>
  <c r="I27" i="2"/>
  <c r="H27" i="2"/>
  <c r="G27" i="2"/>
  <c r="G26" i="2" s="1"/>
  <c r="F27" i="2"/>
  <c r="D27" i="2" s="1"/>
  <c r="E27" i="2"/>
  <c r="F26" i="2"/>
  <c r="J23" i="2"/>
  <c r="I23" i="2"/>
  <c r="H23" i="2"/>
  <c r="G23" i="2"/>
  <c r="D23" i="2" s="1"/>
  <c r="F23" i="2"/>
  <c r="J8" i="2"/>
  <c r="I8" i="2"/>
  <c r="H8" i="2"/>
  <c r="D8" i="2" s="1"/>
  <c r="G8" i="2"/>
  <c r="E8" i="2"/>
  <c r="J5" i="2"/>
  <c r="J9" i="2" s="1"/>
  <c r="I5" i="2"/>
  <c r="I9" i="2" s="1"/>
  <c r="H5" i="2"/>
  <c r="H9" i="2" s="1"/>
  <c r="G5" i="2"/>
  <c r="G9" i="2" s="1"/>
  <c r="F5" i="2"/>
  <c r="D5" i="2" s="1"/>
  <c r="E5" i="2"/>
  <c r="E9" i="2" s="1"/>
  <c r="F4" i="2"/>
  <c r="F8" i="2" s="1"/>
  <c r="G3" i="2"/>
  <c r="G7" i="2" s="1"/>
  <c r="F3" i="2"/>
  <c r="F7" i="2" s="1"/>
  <c r="D84" i="1"/>
  <c r="D83" i="1"/>
  <c r="E28" i="1"/>
  <c r="E30" i="1"/>
  <c r="E29" i="1" s="1"/>
  <c r="F75" i="1"/>
  <c r="D75" i="1" s="1"/>
  <c r="F111" i="1"/>
  <c r="G111" i="1"/>
  <c r="H111" i="1"/>
  <c r="I111" i="1"/>
  <c r="J111" i="1"/>
  <c r="E111" i="1"/>
  <c r="F109" i="1"/>
  <c r="G109" i="1"/>
  <c r="H109" i="1"/>
  <c r="I109" i="1"/>
  <c r="J109" i="1"/>
  <c r="E109" i="1"/>
  <c r="F106" i="1"/>
  <c r="G106" i="1"/>
  <c r="G74" i="1" s="1"/>
  <c r="H106" i="1"/>
  <c r="I106" i="1"/>
  <c r="J106" i="1"/>
  <c r="E106" i="1"/>
  <c r="G103" i="1"/>
  <c r="H103" i="1"/>
  <c r="H102" i="1" s="1"/>
  <c r="I103" i="1"/>
  <c r="J103" i="1"/>
  <c r="G104" i="1"/>
  <c r="H104" i="1"/>
  <c r="I104" i="1"/>
  <c r="J104" i="1"/>
  <c r="G105" i="1"/>
  <c r="H105" i="1"/>
  <c r="I105" i="1"/>
  <c r="J105" i="1"/>
  <c r="E103" i="1"/>
  <c r="E104" i="1"/>
  <c r="E105" i="1"/>
  <c r="F105" i="1"/>
  <c r="F104" i="1"/>
  <c r="F103" i="1"/>
  <c r="F74" i="1" s="1"/>
  <c r="G34" i="1"/>
  <c r="G28" i="1" s="1"/>
  <c r="G31" i="1"/>
  <c r="J30" i="1"/>
  <c r="J28" i="1" s="1"/>
  <c r="J26" i="1" s="1"/>
  <c r="E27" i="1"/>
  <c r="E26" i="1" s="1"/>
  <c r="D33" i="1"/>
  <c r="D34" i="1"/>
  <c r="G79" i="1"/>
  <c r="H79" i="1"/>
  <c r="I79" i="1"/>
  <c r="J79" i="1"/>
  <c r="E79" i="1"/>
  <c r="D107" i="1"/>
  <c r="D110" i="1"/>
  <c r="D108" i="1"/>
  <c r="G102" i="1" l="1"/>
  <c r="F102" i="1"/>
  <c r="D104" i="1"/>
  <c r="F79" i="1"/>
  <c r="D79" i="1" s="1"/>
  <c r="E102" i="1"/>
  <c r="I102" i="1"/>
  <c r="J102" i="1"/>
  <c r="D102" i="1" s="1"/>
  <c r="D106" i="1"/>
  <c r="E74" i="1"/>
  <c r="E78" i="1" s="1"/>
  <c r="D105" i="1"/>
  <c r="F2" i="2"/>
  <c r="D2" i="2" s="1"/>
  <c r="E26" i="2"/>
  <c r="D26" i="2" s="1"/>
  <c r="I26" i="2"/>
  <c r="I3" i="2" s="1"/>
  <c r="I2" i="2" s="1"/>
  <c r="D4" i="2"/>
  <c r="G2" i="2"/>
  <c r="F78" i="1"/>
  <c r="D3" i="2"/>
  <c r="H7" i="2"/>
  <c r="H6" i="2" s="1"/>
  <c r="J7" i="2"/>
  <c r="J6" i="2" s="1"/>
  <c r="I7" i="2"/>
  <c r="I6" i="2" s="1"/>
  <c r="G6" i="2"/>
  <c r="F9" i="2"/>
  <c r="D9" i="2" s="1"/>
  <c r="D103" i="1"/>
  <c r="G26" i="1"/>
  <c r="G141" i="1"/>
  <c r="D160" i="1"/>
  <c r="D132" i="1"/>
  <c r="D133" i="1"/>
  <c r="D134" i="1"/>
  <c r="E7" i="2" l="1"/>
  <c r="D7" i="2" s="1"/>
  <c r="F6" i="2"/>
  <c r="D117" i="1"/>
  <c r="D118" i="1"/>
  <c r="E6" i="2" l="1"/>
  <c r="D6" i="2" s="1"/>
  <c r="D179" i="1" l="1"/>
  <c r="D177" i="1"/>
  <c r="D178" i="1"/>
  <c r="J200" i="1" l="1"/>
  <c r="I200" i="1"/>
  <c r="I141" i="1"/>
  <c r="I143" i="1" s="1"/>
  <c r="H51" i="1"/>
  <c r="H52" i="1" s="1"/>
  <c r="I52" i="1"/>
  <c r="G51" i="1"/>
  <c r="G52" i="1" s="1"/>
  <c r="G54" i="1" s="1"/>
  <c r="I28" i="1"/>
  <c r="I26" i="1"/>
  <c r="D213" i="1" l="1"/>
  <c r="H200" i="1"/>
  <c r="F191" i="1" l="1"/>
  <c r="D234" i="1" l="1"/>
  <c r="D220" i="1"/>
  <c r="F188" i="1"/>
  <c r="G187" i="1"/>
  <c r="G190" i="1" s="1"/>
  <c r="H191" i="1"/>
  <c r="H188" i="1" s="1"/>
  <c r="I191" i="1"/>
  <c r="I188" i="1" s="1"/>
  <c r="J191" i="1"/>
  <c r="J188" i="1" s="1"/>
  <c r="E191" i="1"/>
  <c r="E188" i="1" s="1"/>
  <c r="F189" i="1"/>
  <c r="G189" i="1"/>
  <c r="H192" i="1"/>
  <c r="H189" i="1" s="1"/>
  <c r="I192" i="1"/>
  <c r="I189" i="1" s="1"/>
  <c r="J192" i="1"/>
  <c r="J189" i="1" s="1"/>
  <c r="E192" i="1"/>
  <c r="D226" i="1"/>
  <c r="J223" i="1"/>
  <c r="J222" i="1" s="1"/>
  <c r="I223" i="1"/>
  <c r="I225" i="1" s="1"/>
  <c r="I224" i="1" s="1"/>
  <c r="H223" i="1"/>
  <c r="H222" i="1" s="1"/>
  <c r="G223" i="1"/>
  <c r="G225" i="1" s="1"/>
  <c r="G224" i="1" s="1"/>
  <c r="F223" i="1"/>
  <c r="F222" i="1" s="1"/>
  <c r="E223" i="1"/>
  <c r="E225" i="1" s="1"/>
  <c r="D219" i="1"/>
  <c r="J215" i="1"/>
  <c r="I217" i="1"/>
  <c r="H215" i="1"/>
  <c r="G217" i="1"/>
  <c r="G14" i="1" l="1"/>
  <c r="D228" i="1"/>
  <c r="I215" i="1"/>
  <c r="E222" i="1"/>
  <c r="D192" i="1"/>
  <c r="G215" i="1"/>
  <c r="J187" i="1"/>
  <c r="J190" i="1" s="1"/>
  <c r="H187" i="1"/>
  <c r="H190" i="1" s="1"/>
  <c r="F187" i="1"/>
  <c r="F190" i="1" s="1"/>
  <c r="I187" i="1"/>
  <c r="I190" i="1" s="1"/>
  <c r="E189" i="1"/>
  <c r="E187" i="1" s="1"/>
  <c r="E190" i="1" s="1"/>
  <c r="I222" i="1"/>
  <c r="G222" i="1"/>
  <c r="D223" i="1"/>
  <c r="E224" i="1"/>
  <c r="F225" i="1"/>
  <c r="F224" i="1" s="1"/>
  <c r="H225" i="1"/>
  <c r="H224" i="1" s="1"/>
  <c r="J225" i="1"/>
  <c r="J224" i="1" s="1"/>
  <c r="F217" i="1"/>
  <c r="H217" i="1"/>
  <c r="J217" i="1"/>
  <c r="F182" i="1"/>
  <c r="F181" i="1" s="1"/>
  <c r="G182" i="1"/>
  <c r="G184" i="1" s="1"/>
  <c r="G183" i="1" s="1"/>
  <c r="H182" i="1"/>
  <c r="H181" i="1" s="1"/>
  <c r="I182" i="1"/>
  <c r="I184" i="1" s="1"/>
  <c r="I183" i="1" s="1"/>
  <c r="J182" i="1"/>
  <c r="J181" i="1" s="1"/>
  <c r="E182" i="1"/>
  <c r="E184" i="1" s="1"/>
  <c r="E183" i="1" s="1"/>
  <c r="D210" i="1"/>
  <c r="D209" i="1"/>
  <c r="D208" i="1"/>
  <c r="D207" i="1"/>
  <c r="J206" i="1"/>
  <c r="I206" i="1"/>
  <c r="H206" i="1"/>
  <c r="F206" i="1"/>
  <c r="D205" i="1"/>
  <c r="D204" i="1"/>
  <c r="D203" i="1"/>
  <c r="D201" i="1"/>
  <c r="D200" i="1"/>
  <c r="D199" i="1"/>
  <c r="D198" i="1"/>
  <c r="D197" i="1"/>
  <c r="D196" i="1"/>
  <c r="D185" i="1"/>
  <c r="F145" i="1"/>
  <c r="F18" i="1" s="1"/>
  <c r="F146" i="1"/>
  <c r="E145" i="1"/>
  <c r="E18" i="1" s="1"/>
  <c r="E146" i="1"/>
  <c r="E19" i="1" s="1"/>
  <c r="F143" i="1"/>
  <c r="F149" i="1" s="1"/>
  <c r="F142" i="1"/>
  <c r="F14" i="1" s="1"/>
  <c r="H142" i="1"/>
  <c r="I142" i="1"/>
  <c r="J142" i="1"/>
  <c r="J14" i="1" s="1"/>
  <c r="D127" i="1"/>
  <c r="D128" i="1"/>
  <c r="E143" i="1"/>
  <c r="E149" i="1" s="1"/>
  <c r="E142" i="1"/>
  <c r="D166" i="1"/>
  <c r="D167" i="1"/>
  <c r="D168" i="1"/>
  <c r="D169" i="1"/>
  <c r="D170" i="1"/>
  <c r="D171" i="1"/>
  <c r="D172" i="1"/>
  <c r="D173" i="1"/>
  <c r="D174" i="1"/>
  <c r="D175" i="1"/>
  <c r="D176" i="1"/>
  <c r="D165" i="1"/>
  <c r="D164" i="1"/>
  <c r="I163" i="1"/>
  <c r="H163" i="1"/>
  <c r="F163" i="1"/>
  <c r="E163" i="1"/>
  <c r="D162" i="1"/>
  <c r="D161" i="1"/>
  <c r="D159" i="1"/>
  <c r="J158" i="1"/>
  <c r="I158" i="1"/>
  <c r="H158" i="1"/>
  <c r="G158" i="1"/>
  <c r="D157" i="1"/>
  <c r="D156" i="1"/>
  <c r="J155" i="1"/>
  <c r="I155" i="1"/>
  <c r="H155" i="1"/>
  <c r="G155" i="1"/>
  <c r="D154" i="1"/>
  <c r="D153" i="1"/>
  <c r="D152" i="1"/>
  <c r="J151" i="1"/>
  <c r="I151" i="1"/>
  <c r="H151" i="1"/>
  <c r="D150" i="1"/>
  <c r="J146" i="1"/>
  <c r="J19" i="1" s="1"/>
  <c r="I146" i="1"/>
  <c r="I19" i="1" s="1"/>
  <c r="H146" i="1"/>
  <c r="H19" i="1" s="1"/>
  <c r="G19" i="1"/>
  <c r="J145" i="1"/>
  <c r="J18" i="1" s="1"/>
  <c r="I145" i="1"/>
  <c r="I18" i="1" s="1"/>
  <c r="H145" i="1"/>
  <c r="G145" i="1"/>
  <c r="G18" i="1" s="1"/>
  <c r="J144" i="1"/>
  <c r="E148" i="1" l="1"/>
  <c r="E14" i="1"/>
  <c r="G181" i="1"/>
  <c r="D222" i="1"/>
  <c r="D163" i="1"/>
  <c r="D158" i="1"/>
  <c r="F144" i="1"/>
  <c r="F19" i="1"/>
  <c r="H144" i="1"/>
  <c r="H18" i="1"/>
  <c r="I148" i="1"/>
  <c r="I14" i="1"/>
  <c r="G148" i="1"/>
  <c r="J148" i="1"/>
  <c r="H148" i="1"/>
  <c r="H14" i="1"/>
  <c r="F148" i="1"/>
  <c r="F147" i="1" s="1"/>
  <c r="I181" i="1"/>
  <c r="H143" i="1"/>
  <c r="H149" i="1" s="1"/>
  <c r="J143" i="1"/>
  <c r="J149" i="1" s="1"/>
  <c r="D225" i="1"/>
  <c r="D224" i="1"/>
  <c r="I149" i="1"/>
  <c r="D206" i="1"/>
  <c r="J184" i="1"/>
  <c r="J183" i="1" s="1"/>
  <c r="H184" i="1"/>
  <c r="H183" i="1" s="1"/>
  <c r="F184" i="1"/>
  <c r="F183" i="1" s="1"/>
  <c r="D188" i="1"/>
  <c r="D189" i="1"/>
  <c r="D182" i="1"/>
  <c r="E181" i="1"/>
  <c r="F141" i="1"/>
  <c r="D146" i="1"/>
  <c r="D142" i="1"/>
  <c r="E141" i="1"/>
  <c r="D151" i="1"/>
  <c r="D155" i="1"/>
  <c r="D145" i="1"/>
  <c r="G144" i="1"/>
  <c r="I144" i="1"/>
  <c r="E144" i="1"/>
  <c r="E147" i="1"/>
  <c r="H141" i="1" l="1"/>
  <c r="J141" i="1"/>
  <c r="D14" i="1"/>
  <c r="D148" i="1"/>
  <c r="J22" i="1"/>
  <c r="F22" i="1"/>
  <c r="H22" i="1"/>
  <c r="I22" i="1"/>
  <c r="G22" i="1"/>
  <c r="J147" i="1"/>
  <c r="I147" i="1"/>
  <c r="D149" i="1"/>
  <c r="D181" i="1"/>
  <c r="H147" i="1"/>
  <c r="G147" i="1"/>
  <c r="D184" i="1"/>
  <c r="D191" i="1"/>
  <c r="D183" i="1"/>
  <c r="D143" i="1"/>
  <c r="D187" i="1"/>
  <c r="D190" i="1"/>
  <c r="D141" i="1"/>
  <c r="D144" i="1"/>
  <c r="D109" i="1"/>
  <c r="G78" i="1"/>
  <c r="G76" i="1"/>
  <c r="F76" i="1"/>
  <c r="H76" i="1"/>
  <c r="I76" i="1"/>
  <c r="I16" i="1" s="1"/>
  <c r="I24" i="1" s="1"/>
  <c r="J76" i="1"/>
  <c r="J16" i="1" s="1"/>
  <c r="J24" i="1" s="1"/>
  <c r="E76" i="1"/>
  <c r="H74" i="1"/>
  <c r="I74" i="1"/>
  <c r="J74" i="1"/>
  <c r="D111" i="1"/>
  <c r="D112" i="1"/>
  <c r="D113" i="1"/>
  <c r="D114" i="1"/>
  <c r="D115" i="1"/>
  <c r="D116" i="1"/>
  <c r="F54" i="1"/>
  <c r="H54" i="1"/>
  <c r="I54" i="1"/>
  <c r="J54" i="1"/>
  <c r="E54" i="1"/>
  <c r="J139" i="1"/>
  <c r="I139" i="1"/>
  <c r="H139" i="1"/>
  <c r="G139" i="1"/>
  <c r="D138" i="1"/>
  <c r="D137" i="1"/>
  <c r="F121" i="1"/>
  <c r="F120" i="1" s="1"/>
  <c r="E123" i="1"/>
  <c r="E122" i="1" s="1"/>
  <c r="J125" i="1"/>
  <c r="J124" i="1" s="1"/>
  <c r="I125" i="1"/>
  <c r="I124" i="1" s="1"/>
  <c r="F52" i="1"/>
  <c r="J52" i="1"/>
  <c r="E52" i="1"/>
  <c r="D63" i="1"/>
  <c r="D64" i="1"/>
  <c r="D65" i="1"/>
  <c r="D66" i="1"/>
  <c r="D67" i="1"/>
  <c r="D68" i="1"/>
  <c r="D69" i="1"/>
  <c r="D70" i="1"/>
  <c r="D71" i="1"/>
  <c r="D57" i="1"/>
  <c r="D56" i="1"/>
  <c r="D36" i="1"/>
  <c r="D37" i="1"/>
  <c r="D38" i="1"/>
  <c r="D39" i="1"/>
  <c r="D40" i="1"/>
  <c r="D41" i="1"/>
  <c r="D42" i="1"/>
  <c r="D43" i="1"/>
  <c r="D44" i="1"/>
  <c r="D45" i="1"/>
  <c r="D46" i="1"/>
  <c r="D47" i="1"/>
  <c r="D48" i="1"/>
  <c r="D49" i="1"/>
  <c r="D35" i="1"/>
  <c r="D124" i="1" l="1"/>
  <c r="E16" i="1"/>
  <c r="E24" i="1" s="1"/>
  <c r="D76" i="1"/>
  <c r="E73" i="1"/>
  <c r="F16" i="1"/>
  <c r="F73" i="1"/>
  <c r="J121" i="1"/>
  <c r="J120" i="1" s="1"/>
  <c r="G16" i="1"/>
  <c r="G24" i="1" s="1"/>
  <c r="G73" i="1"/>
  <c r="J78" i="1"/>
  <c r="J73" i="1"/>
  <c r="I78" i="1"/>
  <c r="I73" i="1"/>
  <c r="H78" i="1"/>
  <c r="H73" i="1"/>
  <c r="D74" i="1"/>
  <c r="F80" i="1"/>
  <c r="F77" i="1" s="1"/>
  <c r="H80" i="1"/>
  <c r="H16" i="1"/>
  <c r="H24" i="1" s="1"/>
  <c r="G80" i="1"/>
  <c r="G77" i="1" s="1"/>
  <c r="D147" i="1"/>
  <c r="D27" i="1"/>
  <c r="E22" i="1"/>
  <c r="F123" i="1"/>
  <c r="F122" i="1" s="1"/>
  <c r="H121" i="1"/>
  <c r="H120" i="1" s="1"/>
  <c r="I121" i="1"/>
  <c r="G121" i="1"/>
  <c r="E80" i="1"/>
  <c r="E77" i="1" s="1"/>
  <c r="J80" i="1"/>
  <c r="I80" i="1"/>
  <c r="D125" i="1"/>
  <c r="D86" i="1"/>
  <c r="D136" i="1"/>
  <c r="D139" i="1"/>
  <c r="D82" i="1"/>
  <c r="D131" i="1"/>
  <c r="D81" i="1"/>
  <c r="D126" i="1"/>
  <c r="D129" i="1"/>
  <c r="D101" i="1"/>
  <c r="D95" i="1"/>
  <c r="D92" i="1"/>
  <c r="D91" i="1"/>
  <c r="D89" i="1"/>
  <c r="D87" i="1"/>
  <c r="J53" i="1"/>
  <c r="I53" i="1"/>
  <c r="H53" i="1"/>
  <c r="F51" i="1"/>
  <c r="J51" i="1"/>
  <c r="D32" i="1"/>
  <c r="D31" i="1"/>
  <c r="I30" i="1"/>
  <c r="I29" i="1" s="1"/>
  <c r="H30" i="1"/>
  <c r="H29" i="1" s="1"/>
  <c r="G30" i="1"/>
  <c r="G29" i="1" s="1"/>
  <c r="F30" i="1"/>
  <c r="I77" i="1" l="1"/>
  <c r="I123" i="1"/>
  <c r="I122" i="1" s="1"/>
  <c r="I120" i="1"/>
  <c r="J123" i="1"/>
  <c r="J122" i="1" s="1"/>
  <c r="F28" i="1"/>
  <c r="F26" i="1" s="1"/>
  <c r="F29" i="1"/>
  <c r="G120" i="1"/>
  <c r="G123" i="1"/>
  <c r="G122" i="1" s="1"/>
  <c r="D78" i="1"/>
  <c r="J77" i="1"/>
  <c r="H77" i="1"/>
  <c r="J29" i="1"/>
  <c r="D16" i="1"/>
  <c r="F24" i="1"/>
  <c r="D24" i="1" s="1"/>
  <c r="H123" i="1"/>
  <c r="H122" i="1" s="1"/>
  <c r="D80" i="1"/>
  <c r="G53" i="1"/>
  <c r="D121" i="1"/>
  <c r="H17" i="1"/>
  <c r="H28" i="1"/>
  <c r="E53" i="1"/>
  <c r="F53" i="1"/>
  <c r="G17" i="1"/>
  <c r="D30" i="1"/>
  <c r="D55" i="1"/>
  <c r="D90" i="1"/>
  <c r="I17" i="1"/>
  <c r="D88" i="1"/>
  <c r="E51" i="1"/>
  <c r="F17" i="1"/>
  <c r="J17" i="1"/>
  <c r="D77" i="1" l="1"/>
  <c r="D19" i="1"/>
  <c r="H26" i="1"/>
  <c r="D26" i="1" s="1"/>
  <c r="D122" i="1"/>
  <c r="D123" i="1"/>
  <c r="D120" i="1"/>
  <c r="D54" i="1"/>
  <c r="D85" i="1"/>
  <c r="D29" i="1"/>
  <c r="D53" i="1"/>
  <c r="D52" i="1"/>
  <c r="D51" i="1"/>
  <c r="D18" i="1"/>
  <c r="D22" i="1"/>
  <c r="E17" i="1"/>
  <c r="D17" i="1" s="1"/>
  <c r="D28" i="1"/>
  <c r="D73" i="1" l="1"/>
  <c r="G230" i="1"/>
  <c r="G15" i="1"/>
  <c r="I230" i="1"/>
  <c r="H230" i="1"/>
  <c r="I229" i="1"/>
  <c r="I15" i="1" s="1"/>
  <c r="J230" i="1"/>
  <c r="J229" i="1"/>
  <c r="J15" i="1" s="1"/>
  <c r="H229" i="1"/>
  <c r="H15" i="1"/>
  <c r="H23" i="1" l="1"/>
  <c r="H13" i="1"/>
  <c r="H21" i="1" s="1"/>
  <c r="G23" i="1"/>
  <c r="G13" i="1"/>
  <c r="J23" i="1"/>
  <c r="J13" i="1"/>
  <c r="J21" i="1" s="1"/>
  <c r="I23" i="1"/>
  <c r="I13" i="1"/>
  <c r="I21" i="1" s="1"/>
  <c r="D231" i="1"/>
  <c r="E230" i="1"/>
  <c r="F230" i="1"/>
  <c r="F229" i="1"/>
  <c r="F15" i="1" s="1"/>
  <c r="F13" i="1" s="1"/>
  <c r="F21" i="1" s="1"/>
  <c r="E229" i="1"/>
  <c r="D230" i="1" l="1"/>
  <c r="D229" i="1"/>
  <c r="G21" i="1"/>
  <c r="F23" i="1"/>
  <c r="D218" i="1"/>
  <c r="E215" i="1"/>
  <c r="D215" i="1" s="1"/>
  <c r="E217" i="1"/>
  <c r="D217" i="1" s="1"/>
  <c r="E15" i="1" l="1"/>
  <c r="D15" i="1" s="1"/>
  <c r="D216" i="1"/>
  <c r="E23" i="1" l="1"/>
  <c r="D23" i="1" s="1"/>
  <c r="E13" i="1"/>
  <c r="D13" i="1" s="1"/>
  <c r="E21" i="1" l="1"/>
  <c r="D21" i="1" s="1"/>
</calcChain>
</file>

<file path=xl/sharedStrings.xml><?xml version="1.0" encoding="utf-8"?>
<sst xmlns="http://schemas.openxmlformats.org/spreadsheetml/2006/main" count="747" uniqueCount="202">
  <si>
    <t>к постановлению Администрации</t>
  </si>
  <si>
    <t>городского округа Верхотурский</t>
  </si>
  <si>
    <t>План</t>
  </si>
  <si>
    <t>мероприятий по выполнению муниципальной программы городского округа Верхотурский</t>
  </si>
  <si>
    <t>Номер строки</t>
  </si>
  <si>
    <t>Наименование мероприятия, источники ресурсного обеспечения</t>
  </si>
  <si>
    <t>Код федерального проекта</t>
  </si>
  <si>
    <t>Объем расходов на выполнение мероприятия за счет всех источников ресурсного обеспечения, тыс. рублей</t>
  </si>
  <si>
    <t>Номер целевых показателей, на достижение которых направлены мероприятия</t>
  </si>
  <si>
    <t>Всего</t>
  </si>
  <si>
    <t>2020 год</t>
  </si>
  <si>
    <t>2021 год</t>
  </si>
  <si>
    <t>2022 год</t>
  </si>
  <si>
    <t>2023 год</t>
  </si>
  <si>
    <t>2024 год</t>
  </si>
  <si>
    <t>2025 год</t>
  </si>
  <si>
    <t>Всего по муниципальной программе, в том числе</t>
  </si>
  <si>
    <t>х</t>
  </si>
  <si>
    <t>областной бюджет</t>
  </si>
  <si>
    <t>местный бюджет</t>
  </si>
  <si>
    <t>в том числе капитальные вложения</t>
  </si>
  <si>
    <t>Всего по подпрограмме 1, в том числе</t>
  </si>
  <si>
    <t>Всего по мероприятиям, не входящим в состав муниципальных компонентов региональных составляющих национальных проектов, в том числе:</t>
  </si>
  <si>
    <t>-</t>
  </si>
  <si>
    <t>1.1.1</t>
  </si>
  <si>
    <t>Всего по подпрограмме 2, в том числе</t>
  </si>
  <si>
    <t>Всего по подпрограмме 3, в том числе:</t>
  </si>
  <si>
    <t>Всего по направлению «Капитальные вложения», в том числе:</t>
  </si>
  <si>
    <t>«Развитие жилищно-коммунального хозяйства и благоустройства городского округа Верхотурский до 2025 года»</t>
  </si>
  <si>
    <t>Подпрограмма 1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</si>
  <si>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Мероприятие 1.                Приобретение жилья для предоставления гражданам по договорам социального найма, в том числе:</t>
  </si>
  <si>
    <t>Мероприятие 2. 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том числе:</t>
  </si>
  <si>
    <t>Приобретение жилых помещений, пригодных для постоянного проживания</t>
  </si>
  <si>
    <t>Осуществление выплат лицам, в чьей собственности находятся жилые помещения, входящие в аварийный жилищный фонд, выкупной цены за изымаемые жилые помещения в соответствии со статьей 32 ЖК РФ</t>
  </si>
  <si>
    <t xml:space="preserve">Мероприятие 3
Переселение граждан из аварийного жилищного фонда, в том числе:
</t>
  </si>
  <si>
    <t xml:space="preserve">Мероприятие 4
Переселение граждан из аварийного жилищного фонда, в том числе:
</t>
  </si>
  <si>
    <t>Подпрограмма 2 «Ремонт жилого фонда городского округа Верхотурский до 2025 года»</t>
  </si>
  <si>
    <t>Мероприятие 1. Ремонт мест общего пользования муниципального жилого фонда, в том числе:</t>
  </si>
  <si>
    <t xml:space="preserve">Г. Верхотурье, ул. Свободы 6
Г. Верхотурье, ул. Свердлова 38
п. Привокзальный, ул. Лермонтова, 13
</t>
  </si>
  <si>
    <t xml:space="preserve">Г.Верхотурье, ул. Свердлова, 38
Г.Верхотурье, ул. Мира 6
П.Привокзальный, ул.Крайняя, 9 кв 3
С.Костылево, ул.Совхозная, 5
</t>
  </si>
  <si>
    <t>Мероприятие 2. Ремонт жилых помещении, переданных по договорам социального найма, в том числе:</t>
  </si>
  <si>
    <t xml:space="preserve">П. Привокзальный, ул. Крайняя,9
Г. Верхотурье, ул. Ершова, 6-1
Г. Верхотурье, ул. Северная, 11-1
Г. Верхотурье, ул. Сенянского 18-1
С. Дерябино, ул. 40 лет Победы 10-1
С. Прокоп-Салда, ул. Новая, 28
П. Привокзальный, ул. Заводская, 8-2
Г. Верхотурье, ул. Карла-Маркса 25-3
</t>
  </si>
  <si>
    <t>Г.Верхотурье, ул. Васильевская 17</t>
  </si>
  <si>
    <t>Оплата услуг по договору агентского вознаграждения</t>
  </si>
  <si>
    <t xml:space="preserve">Мероприятие 3
 Взносы на капитальный ремонт общего имущества в многоквартирном доме
</t>
  </si>
  <si>
    <t xml:space="preserve">Мероприятие 4
Обследование и оценка состояния многоквартирных жилых домов, в том числе:
</t>
  </si>
  <si>
    <t xml:space="preserve">Выполнение работ по обследованию и оценки технического состояния жилых домов </t>
  </si>
  <si>
    <t xml:space="preserve">Мероприятие 5
Субсидии управляющей компании на возмещение части расходов за проведение  капитального ремонта в многоквартирных домах
</t>
  </si>
  <si>
    <t xml:space="preserve">Мероприятие 6
Разработка проектов,
в том числе:
</t>
  </si>
  <si>
    <t>Разработка проекта на капитальный ремонт по адресу г. Верхотурье, ул Васильевская 17</t>
  </si>
  <si>
    <t xml:space="preserve">Мероприятие 7
Субсидии из бюджета городского округа Верхотурский на возмещение части расходов за проведение ремонта мест общего пользования в многоквартирных домах  при возникновении аварийных (чрезвычайных) ситуаций природного и техногенного характера юридическим лицам (за исключением государственных  (муниципальных) учреждений, в 2021 году
</t>
  </si>
  <si>
    <t>Подпрограмма 3 «Развитие и модернизация объектов коммунальной инфраструктуры городского округа Верхотурский   до 2025 года»</t>
  </si>
  <si>
    <t xml:space="preserve">Мероприятие 1. 
Ремонт объектов коммунального хозяйства,
 в том числе:
</t>
  </si>
  <si>
    <t>Модернизация котельных</t>
  </si>
  <si>
    <t>Ремонт сетей тепло и водоснабжения</t>
  </si>
  <si>
    <t>внебюджетные средства</t>
  </si>
  <si>
    <t xml:space="preserve">Мероприятие 2
Проведение технологического присоединения
</t>
  </si>
  <si>
    <t xml:space="preserve">Мероприятие 3
Разработка и корректировка схем тепло и водоснабжения городского округа Верхотурский, в том числе:
</t>
  </si>
  <si>
    <t>Оказание консультационных услуг по разработке схем тепло- и водоснабжения</t>
  </si>
  <si>
    <t>Актуализация схемы теплоснабжения городского округа Верхотурский</t>
  </si>
  <si>
    <t>Актуализация схемы водоснабжения и водоотведения городского округа Верхотурский</t>
  </si>
  <si>
    <t xml:space="preserve">Мероприятие 4
«Разработка проектов», в том числе:
</t>
  </si>
  <si>
    <t>Разработка проектно-сметной-документации на строительство очистных сооружений и реконструкцию системы водоотведения городского округа Верхотурский</t>
  </si>
  <si>
    <t xml:space="preserve">Мероприятие 5
Мероприятия по организации водоснабжения городского округа Верхотурский, в том числе:
</t>
  </si>
  <si>
    <t>Проведение ремонтных работ на скважинах</t>
  </si>
  <si>
    <t>Разработка проектов зон санитарной охраны источников питьевого водоснабжения</t>
  </si>
  <si>
    <t>Реконструкция и модернизация скважин хозяйственно-питьевого значения г. Верхотурье</t>
  </si>
  <si>
    <t xml:space="preserve">Мероприятие 6
Строительство объектов коммунального хозяйства городского округа Верхотурский, в том числе:
</t>
  </si>
  <si>
    <t>Строительство очистных сооружений хозяйственно-бытовых сточных вод в г. Верхотурье</t>
  </si>
  <si>
    <t>Оплата за технологическое присоединение  для электроснабжения объекта: «Очистные сооружения  хозяйственно-бытовых сточных вод в г. Верхотурье»</t>
  </si>
  <si>
    <t>Плата концедента в рамках заключенного концессионного соглашения по строительству объекта «Очистные сооружения хозяйственно-бытовых сточных вод с системой напорных и самотечных коллекторов в г. Верхотурье, Свердловской области»</t>
  </si>
  <si>
    <t xml:space="preserve">Мероприятие 7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
</t>
  </si>
  <si>
    <t xml:space="preserve">Мероприятие 8
«Разработка документов», в том числе:
</t>
  </si>
  <si>
    <t>Актуализация программы комплексного развития систем коммунальной инфраструктуры городского округа Верхотурский</t>
  </si>
  <si>
    <t>Восстановление паспорта котельной (паспорт безопасности объекта, кот.Центральная)</t>
  </si>
  <si>
    <t>Реализация концессионых соглашений в коммунальной сфере</t>
  </si>
  <si>
    <t>Подпрограмма 4 «Энергосбережение и повышение энергетической эффективности в городском округе Верхотурский  до 2025 года»</t>
  </si>
  <si>
    <t>Всего по подпрограмме 4, в том числе:</t>
  </si>
  <si>
    <t>Мероприятие 1. Осуществление технических мероприятий по энергосбережению и повышению энергетической эффективности на территории городского округа Верхотурский, в том числе:</t>
  </si>
  <si>
    <t xml:space="preserve">Приобретение и установка приборов учета электрической энергии (счетчиков) для установки в муниципальных жилых домах </t>
  </si>
  <si>
    <t xml:space="preserve">Приобретение котельного оборудования </t>
  </si>
  <si>
    <t>Установка  системы автоматического регулирования потребления теплоэнергии</t>
  </si>
  <si>
    <t xml:space="preserve">Мероприятие 2. 
Проведение         
энергетического    
обследования  и составление энергетических паспортов, в том числе:      
- бюджетных          
потребителей ТЭР;
- муниципального     
образования;
</t>
  </si>
  <si>
    <t xml:space="preserve">Мероприятие 3.    Подготовка кадров  
в области          
энергосбережения   
</t>
  </si>
  <si>
    <t xml:space="preserve">Мероприятие 4
Модернизация уличного освещения городского округа Верхотурский в том числе:
</t>
  </si>
  <si>
    <t>Модернизация уличного освещения в п. Привокзальный ул. Комсомольская</t>
  </si>
  <si>
    <t>Составление топливно-энергетического баланса городского округа Верхотурский</t>
  </si>
  <si>
    <t>Оказание консультационных услуг по внесению изменений в разработанный топливно-энергетический баланс</t>
  </si>
  <si>
    <t xml:space="preserve">Подпрограмма 5 «Развитие газификации в городском округе Верхотурский до 2025 года»    </t>
  </si>
  <si>
    <t xml:space="preserve">Мероприятие 1. 
Экспертиза проекта строительства газораспределительных сетей в городском округе Верхотурский, в том числе: 
</t>
  </si>
  <si>
    <t xml:space="preserve">Мероприятие 2. 
Строительство газораспределительных сетей  в городском округе Верхотурский,                    в том числе:
</t>
  </si>
  <si>
    <t>Проектирование газораспределительных сетей района Химзавод Юго-западной части г. Верхотурье, Свердловской области</t>
  </si>
  <si>
    <t>Строительство  распределительного газопровода для газоснабжения части жилого района «Район-ИК-53» в п. Привокзальный, Свердловской области от ГРП-6, 1 этап» городского округа Верхотурский Свердловской области</t>
  </si>
  <si>
    <t>Строительный контроль</t>
  </si>
  <si>
    <t>Авторский надзор</t>
  </si>
  <si>
    <t>Строительство газораспределительных сетей в мкр. Северный, мкр. Восточный г. Верхотурье городского округа Верхотурский Свердловской области</t>
  </si>
  <si>
    <t>Прохождение экспертизы проекта «Распределительный газопровод для газоснабжения части жилого района «Район-Ик-53" п. Привокзальный, Свердловской области от ГРП-6, 1 этап</t>
  </si>
  <si>
    <t xml:space="preserve">Разработка проектов на строительство газораспределительных сетей </t>
  </si>
  <si>
    <t>Достоверность сметной стоимости проекта на строительство газораспределительных сетей в п.Северный, п.Восточный</t>
  </si>
  <si>
    <t>Прохождение экспертизы проекта на строительство газораспределительных сетей в п. Северный, п. Восточный</t>
  </si>
  <si>
    <t xml:space="preserve">Мероприятие 4.
Разработка проектов, в том числе:
</t>
  </si>
  <si>
    <t>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</si>
  <si>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Прохождение экспертизы проекта -  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</si>
  <si>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Оказание услуг по разработке теплотехнического расчета на строительство газовой котельной, по адресу  г.Верхотурье, Свердловская область, ул. Васильевская, 24</t>
  </si>
  <si>
    <t>Проведение технологического присоединения для энергосбережения объекта: автоматизированная блочная газовая котельная мощность 6,5 кВт, расположенного по адресу: 624380, Свердловская область, г. Верхотурье, ул. Васильевская, 24.</t>
  </si>
  <si>
    <t xml:space="preserve">Корректировка расчетной схемы газоснабжения высокого давления г.Верхотурье,
Корректировка расчетной схемы газоснабжения низкого давления г.Верхотурье
</t>
  </si>
  <si>
    <t>Всего по подпрограмме 5, в том числе:</t>
  </si>
  <si>
    <t>Подпрограмма 6 «Развитие банного хозяйства в городском округе Верхотурский до 2025 года»</t>
  </si>
  <si>
    <t>Всего по подпрограмме 6, в том числе</t>
  </si>
  <si>
    <t>Мероприятие 1. Субсидии из бюджета городского округа Верхотурский на возмещение части расходов юридическим лицам, предоставляющим банные услуги населению городского округа Верхотурский</t>
  </si>
  <si>
    <t>Подпрограмма 7 «Благоустройство городского округа Верхотурский до 2025 года»</t>
  </si>
  <si>
    <t>Всего по подпрограмме 7, в том числе:</t>
  </si>
  <si>
    <t xml:space="preserve">Мероприятие 2.
Озеленение городского округа Верхотурский, в том числе:
</t>
  </si>
  <si>
    <t xml:space="preserve">Мероприятие 3.
Организация  ритуальных услуг и содержание мест захоронения, в том числе:
</t>
  </si>
  <si>
    <t xml:space="preserve">Мероприятие 4.
Проведение мероприятий по благоустройству городского округа Верхотурский  в том числе: 
</t>
  </si>
  <si>
    <t xml:space="preserve">Приобретение газонокосилок, мотокосы, насосов для полива площади.
</t>
  </si>
  <si>
    <t>Разработка проекта на ремонт пешеходного подвесного моста через реку Тура</t>
  </si>
  <si>
    <t xml:space="preserve">Снос дома по ул. Ленина
</t>
  </si>
  <si>
    <t>Проведение экспертизы выполненных работ по устройству кольцевого проезда возле полигона ТБО в г. Верхотурье для определения фактического объема выполненных работ</t>
  </si>
  <si>
    <t xml:space="preserve">Оплата за технологическое присоединение для электроснабжения объекта: освещение городской площади г. Верхотурье;
Оплата услуг по техническому обслуживанию системы охранного телевидения центральной площади г. Верхотурье (обслуживание камер видеонаблюдения);
Оплата услуг по обслуживанию системы охранного телевидения на территории остановочных комплексов: «Центральная», «Детская», по обеим сторонам ул. Ленина, г. Верхотурье;
Технологическое присоединение энергопринимающих устройтсв общественного туалета, г. Верхотурье, ул. Карла-Маркса, дом № 1Б
</t>
  </si>
  <si>
    <t>Местный бюджет</t>
  </si>
  <si>
    <t>Областной бюджет</t>
  </si>
  <si>
    <t>Всего по подпрограмме 8, в том числе</t>
  </si>
  <si>
    <t>Всего по подпрограмме 9, в том числе</t>
  </si>
  <si>
    <t xml:space="preserve">Мероприятие 1. 
Содержание детских площадок городского округа Верхотурский в том, числе:
</t>
  </si>
  <si>
    <t xml:space="preserve">Ремонт детских площадок и содержание (24 площадки) </t>
  </si>
  <si>
    <t>Подпрограмма 9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t>
  </si>
  <si>
    <t>Подпрограмма 10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</si>
  <si>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Всего по подпрограмме 10, в том числе</t>
  </si>
  <si>
    <t>Расходы на обеспечение деятельности казенных учреждений</t>
  </si>
  <si>
    <t>Расходы на обеспечение деятельности административно- хозяйственного обслуживающего  персонала при территориальных управлениях Администрации городского округа Верхотурский</t>
  </si>
  <si>
    <t>1.1.2-1.1.3</t>
  </si>
  <si>
    <t>2.1.1</t>
  </si>
  <si>
    <t>2.1.2</t>
  </si>
  <si>
    <t>2.1.3</t>
  </si>
  <si>
    <t>2.1.4</t>
  </si>
  <si>
    <t>2.1.5</t>
  </si>
  <si>
    <t>2.1.6</t>
  </si>
  <si>
    <t>3.1.1, 3.2.1, 3.2.2</t>
  </si>
  <si>
    <t>3.2.3</t>
  </si>
  <si>
    <t>3.3.1-3.3.3</t>
  </si>
  <si>
    <t>3.2.7</t>
  </si>
  <si>
    <t>3.2.8</t>
  </si>
  <si>
    <t>4.1.1, 4.1.2, 4.1.3</t>
  </si>
  <si>
    <t>4.1.3</t>
  </si>
  <si>
    <t>4.2.2</t>
  </si>
  <si>
    <t>4.2.1</t>
  </si>
  <si>
    <t>5.1.1</t>
  </si>
  <si>
    <t>5.1.1,5.2.1,5.2.2</t>
  </si>
  <si>
    <t>5.2.3</t>
  </si>
  <si>
    <t>6.1.1</t>
  </si>
  <si>
    <t>7.1.1</t>
  </si>
  <si>
    <t>7.1.2</t>
  </si>
  <si>
    <t>7.1.3</t>
  </si>
  <si>
    <t>8.1.1</t>
  </si>
  <si>
    <t>9.1.1</t>
  </si>
  <si>
    <t>10.1.1</t>
  </si>
  <si>
    <t>3.2.4</t>
  </si>
  <si>
    <t>Приложение № 1</t>
  </si>
  <si>
    <t xml:space="preserve">- уборка мусора с кладбищ
- захоронение и транспортировка бесхозных трупов 
- аккарицидная обработка 5-и  кладбищ (17 Га)
- энтомологическое обследование 5-и кладбищ (17 Га)
- ремонт ограждения кладбища Усть-Салдинское ТУ,
Кордюковское ТУ;
- оказание услуг по обращению с ТКО с мест захоронения 
- изготовление и установка информационных стендов о воинских захоронениях
</t>
  </si>
  <si>
    <t>Подпрограмма 8 «Осуществление мероприятий по содержанию детских площадок городского округа Верхотурский до 2025 года»</t>
  </si>
  <si>
    <t>Приобретение квартир для переселения граждан из жилых домов, признаных не пригодными для проживания (Решение суда от 28.04.2021 г. Дело № 2-82/2021, для Ексаренко Татьяны Ивановны-51,6 кв.м.)</t>
  </si>
  <si>
    <t>п.Привокзальный, пер. Октябрьский, 2                       г.Верхотурье, ул. Северная, 43 А</t>
  </si>
  <si>
    <t>г.Верхотурье, ул. 20 лет Победы, 73-1                         п. Привокзальный, ул.Зеленая, 73А-2                    п.Привокзальный, ул.Центральная-2,2                   с.Красногорское, ул.Ленина 11-2</t>
  </si>
  <si>
    <t>Ремонт тепловых сетей в г.Верхотурье (тепловые сети БПК, в центральной части города, тепловые сети Лесозавод)</t>
  </si>
  <si>
    <t>Мероприятие 9                      Мероприятия по организации водоотведения городского округа Верхотурский, в том числе:</t>
  </si>
  <si>
    <t>Приобретение коммунальной техники (ассенизаторская машина)</t>
  </si>
  <si>
    <t>Выполнение врезки и пуска газа в распределитьный газопровод для газоснабжения части жилого района «Район-ИК-53» в п. Привокзальный, Свердловской области</t>
  </si>
  <si>
    <t>Проведение инженерно-гидрометеорологических изысканий для разработки основных технических решений по проектной и рабочей документации по объекту: "Строительство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</si>
  <si>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Мероприятие 5 Строительство газовых котельных в городском округе Верхотурский</t>
  </si>
  <si>
    <t>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</si>
  <si>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Выполнение работ по модернизации системы электроснабжеия ГО Верхотурский </t>
  </si>
  <si>
    <t>Приобретение системы "АСУНО Алтай"</t>
  </si>
  <si>
    <t>Осуществление государственного полномочия Сверловской области в сфере организации мероприятий при осуществлении деятельности по обращению с животными без владельцев</t>
  </si>
  <si>
    <t>Мероприятие 1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оплаты за коммунальные услуги</t>
  </si>
  <si>
    <t>7.1.6, 7.1.7</t>
  </si>
  <si>
    <t>7.1.4,7.1.5</t>
  </si>
  <si>
    <t xml:space="preserve"> 7.1.8, 7.1.9</t>
  </si>
  <si>
    <t>4.1.1</t>
  </si>
  <si>
    <t xml:space="preserve">Проведение экспертизы сметной стоимости по объекту: "Выполнение работ по модернизации системы электроснабжеия ГО Верхотурский" </t>
  </si>
  <si>
    <t>Ремонт «Пешеходного моста через р.Туру в г.Верхотурье, Свердловской области» в т.ч. проведеие строительного контроля</t>
  </si>
  <si>
    <t>от _________2022г. №________</t>
  </si>
  <si>
    <t>облатсной бюджет</t>
  </si>
  <si>
    <t>Согласование проектов зон санитарной охраны источников водоснабжения</t>
  </si>
  <si>
    <t>Получение лицензии на пользование недрами</t>
  </si>
  <si>
    <t>Проведение экспертизы проекта зон санитарной охраны</t>
  </si>
  <si>
    <t>Проведение лабораторных исследований качества воды</t>
  </si>
  <si>
    <t>Оплата госпошлины за выдачу лицензий на право пользования недрами</t>
  </si>
  <si>
    <t>3.3.1-3.3.4</t>
  </si>
  <si>
    <t>Разработка проектной документации и обследование пешеходного моста</t>
  </si>
  <si>
    <t>- приобретение ГСМ и запасных частей для бензокосы
-  спиливание и кронирование деревьев (п. Привокзальный)
- приобретение рассады для озеленения площади
-услуги по озеленению площади
-приобретение материалов для озеленения площади и основных средств 
-приобретение деревьев и кустарников
-проведение работ по высадке деревьев и кустарников</t>
  </si>
  <si>
    <t>- аккарицидная обработка городской площади (3,058га)
- энтомологическое обследование городской площади (3,058 га)
- санитарная уборка улиц города
- уборка несанкционированной свалки вдоль дороги к полигону ТБО
- доставка, установка, уборка, вывоз новогодней елки
- изготовление информационных аншлагов 
-ежедневная уборка и вывоз мусора с автобусных остановок (13 муниц.остановок)
-ремонт  памятников
-устройство ограждения площади, с.Дерябино, ул. Центральная, 15
-снос дома г.Верхотурье: ул. Заводская,6,9,
Ул.Гагарина,1, ул. Восточная,44
-обслуживание оборудования охранного наблюдения ( 24 камеры)
-приобретение туалета
-приобретение урн
-снос ветхих домов по гостевому маршруту
-очистка придомовой территории (муниципальных и бесхозяйных домов) по гостевому маршруту</t>
  </si>
  <si>
    <t>Мероприятие 3. 
Разработка проектов строительства газораспределительных сетей в городском округе Верхотурский, в том числе:</t>
  </si>
  <si>
    <t>Мероприятие 7
организации управления бесхозяйными объектами недвижимого имущества, используемыми для передачи энергетических ресурсов, с момента выявления таких объектов, в том числе определению источника компенсации возникающих при их эксплуатации нормативных потерь энергетических ресурсов (включая тепловую энергию, электрическую энергию), в частности за счет включения расходов на компенсацию данных потерь в тариф организации, управляющей такими объектами</t>
  </si>
  <si>
    <t>Мероприятие 6
Выявление бесхозяйных объектов недвижимого имущества, используемых для передачи энергетических ресурсов (включая газоснабжение, тепло- и электроснабжение),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t>
  </si>
  <si>
    <t>Мероприятие 5
Составление топливно-энергетического баланса городского округ Верхотурский, в том числе:</t>
  </si>
  <si>
    <t>Мероприятие 6
Строитльство объектов коммунального хозяйства городского округа Верхотурский, в том числе:</t>
  </si>
  <si>
    <t>Уличное освещение на территории г. Верхотурье и п. Привокзальный, Красногорского ТУ, Карпунинского ТУ, Дерябинского ТУ, Кордюковского ТУ, Косолманского ТУ, Прокоп-Салдинского ТУ,Карелинского ТУ, Усть-Салдинского ТУ, МеркушинскогоТУ  
Техобслуживание и замена светильников уличного освещения, приобретение лампочек (в ТУ), в том числе монтаж и демонтаж гирлянд на новогодней елке, приобретение гирлянд.
Ограниченное пользование воздушных линий электропередач на период эксплуатации (1778 опор).
Расходы на техническое обслуживание светофоров (18шт.), технологическое присоединение воздушных линий (п. Привокзальный, ул. Комсомольская, после модернизации)
Оплата за технологическое присоединение воздушных линий в п. Привокзальный, ул. Красноармейская. 
Услуги по оперативно-техническому обслуживанию объектов электросетей.</t>
  </si>
  <si>
    <t>Мероприятие 1. 
Обеспечение деятельности учреждений в области жилищно-коммунального хозяйства, в том числе:</t>
  </si>
  <si>
    <t>Мероприятие 2
Проведение технологического присоединения</t>
  </si>
  <si>
    <t>Мероприятие 3
Разработка и корректировка схем тепло и водоснабжения городского округа Верхотурский, в том числе:</t>
  </si>
  <si>
    <t>Мероприятие 1. Уличное освещение городского округа Верхотурский, в том числе: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</si>
</sst>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49" fontId="1" fillId="0" borderId="1" xfId="0" applyNumberFormat="1" applyFont="1" applyBorder="1" applyAlignment="1">
      <alignment vertical="center" wrapText="1"/>
    </xf>
    <xf numFmtId="49" fontId="1" fillId="0" borderId="6" xfId="0" applyNumberFormat="1"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2" xfId="0" applyNumberFormat="1" applyFont="1" applyBorder="1" applyAlignment="1">
      <alignment vertical="center" wrapText="1"/>
    </xf>
    <xf numFmtId="164" fontId="1" fillId="0" borderId="3" xfId="0" applyNumberFormat="1"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vertical="center" wrapText="1"/>
    </xf>
    <xf numFmtId="49" fontId="1" fillId="0" borderId="2" xfId="0" applyNumberFormat="1" applyFont="1" applyBorder="1" applyAlignment="1">
      <alignment horizontal="center" vertical="center" wrapText="1"/>
    </xf>
    <xf numFmtId="0" fontId="0" fillId="0" borderId="3" xfId="0" applyBorder="1" applyAlignment="1">
      <alignment horizontal="center" vertical="center" wrapText="1"/>
    </xf>
    <xf numFmtId="49" fontId="1" fillId="0" borderId="2" xfId="0" applyNumberFormat="1"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65" fontId="1" fillId="0" borderId="1" xfId="0" applyNumberFormat="1" applyFont="1" applyBorder="1" applyAlignment="1">
      <alignment vertical="center" wrapText="1"/>
    </xf>
    <xf numFmtId="165" fontId="1"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4"/>
  <sheetViews>
    <sheetView tabSelected="1" view="pageBreakPreview" zoomScale="70" zoomScaleNormal="70" zoomScaleSheetLayoutView="70" workbookViewId="0">
      <selection activeCell="J234" sqref="J234"/>
    </sheetView>
  </sheetViews>
  <sheetFormatPr defaultRowHeight="14.5" x14ac:dyDescent="0.35"/>
  <cols>
    <col min="1" max="1" width="7.453125" customWidth="1"/>
    <col min="2" max="2" width="28.7265625" customWidth="1"/>
    <col min="3" max="3" width="14.81640625" customWidth="1"/>
    <col min="4" max="5" width="14.54296875" customWidth="1"/>
    <col min="6" max="6" width="13.7265625" customWidth="1"/>
    <col min="7" max="7" width="13.54296875" customWidth="1"/>
    <col min="8" max="8" width="13.81640625" customWidth="1"/>
    <col min="9" max="9" width="13.54296875" customWidth="1"/>
    <col min="10" max="10" width="12.26953125" customWidth="1"/>
    <col min="11" max="11" width="15.26953125" customWidth="1"/>
  </cols>
  <sheetData>
    <row r="1" spans="1:11" ht="15.5" x14ac:dyDescent="0.35">
      <c r="A1" s="1"/>
      <c r="I1" s="2" t="s">
        <v>158</v>
      </c>
    </row>
    <row r="2" spans="1:11" ht="15.5" x14ac:dyDescent="0.35">
      <c r="A2" s="1"/>
      <c r="I2" s="3" t="s">
        <v>0</v>
      </c>
    </row>
    <row r="3" spans="1:11" ht="15.5" x14ac:dyDescent="0.35">
      <c r="A3" s="1"/>
      <c r="I3" s="3" t="s">
        <v>1</v>
      </c>
    </row>
    <row r="4" spans="1:11" ht="15.5" x14ac:dyDescent="0.35">
      <c r="A4" s="4"/>
      <c r="I4" s="3" t="s">
        <v>181</v>
      </c>
    </row>
    <row r="5" spans="1:11" ht="15.5" x14ac:dyDescent="0.35">
      <c r="A5" s="5"/>
    </row>
    <row r="6" spans="1:11" ht="15.5" x14ac:dyDescent="0.35">
      <c r="A6" s="40" t="s">
        <v>2</v>
      </c>
      <c r="B6" s="40"/>
      <c r="C6" s="40"/>
      <c r="D6" s="40"/>
      <c r="E6" s="40"/>
      <c r="F6" s="40"/>
      <c r="G6" s="40"/>
      <c r="H6" s="40"/>
      <c r="I6" s="40"/>
      <c r="J6" s="40"/>
      <c r="K6" s="40"/>
    </row>
    <row r="7" spans="1:11" ht="15.5" x14ac:dyDescent="0.35">
      <c r="A7" s="40" t="s">
        <v>3</v>
      </c>
      <c r="B7" s="40"/>
      <c r="C7" s="40"/>
      <c r="D7" s="40"/>
      <c r="E7" s="40"/>
      <c r="F7" s="40"/>
      <c r="G7" s="40"/>
      <c r="H7" s="40"/>
      <c r="I7" s="40"/>
      <c r="J7" s="40"/>
      <c r="K7" s="40"/>
    </row>
    <row r="8" spans="1:11" ht="15.5" x14ac:dyDescent="0.35">
      <c r="A8" s="40" t="s">
        <v>28</v>
      </c>
      <c r="B8" s="40"/>
      <c r="C8" s="40"/>
      <c r="D8" s="40"/>
      <c r="E8" s="40"/>
      <c r="F8" s="40"/>
      <c r="G8" s="40"/>
      <c r="H8" s="40"/>
      <c r="I8" s="40"/>
      <c r="J8" s="40"/>
      <c r="K8" s="40"/>
    </row>
    <row r="9" spans="1:11" ht="15.5" x14ac:dyDescent="0.35">
      <c r="A9" s="4"/>
    </row>
    <row r="10" spans="1:11" ht="102.75" customHeight="1" x14ac:dyDescent="0.35">
      <c r="A10" s="41" t="s">
        <v>4</v>
      </c>
      <c r="B10" s="41" t="s">
        <v>5</v>
      </c>
      <c r="C10" s="27" t="s">
        <v>6</v>
      </c>
      <c r="D10" s="41" t="s">
        <v>7</v>
      </c>
      <c r="E10" s="41"/>
      <c r="F10" s="41"/>
      <c r="G10" s="41"/>
      <c r="H10" s="41"/>
      <c r="I10" s="41"/>
      <c r="J10" s="41"/>
      <c r="K10" s="41" t="s">
        <v>8</v>
      </c>
    </row>
    <row r="11" spans="1:11" ht="18.75" customHeight="1" x14ac:dyDescent="0.35">
      <c r="A11" s="41"/>
      <c r="B11" s="41"/>
      <c r="C11" s="28"/>
      <c r="D11" s="6" t="s">
        <v>9</v>
      </c>
      <c r="E11" s="6" t="s">
        <v>10</v>
      </c>
      <c r="F11" s="6" t="s">
        <v>11</v>
      </c>
      <c r="G11" s="6" t="s">
        <v>12</v>
      </c>
      <c r="H11" s="6" t="s">
        <v>13</v>
      </c>
      <c r="I11" s="6" t="s">
        <v>14</v>
      </c>
      <c r="J11" s="6" t="s">
        <v>15</v>
      </c>
      <c r="K11" s="41"/>
    </row>
    <row r="12" spans="1:11" ht="15.5" x14ac:dyDescent="0.35">
      <c r="A12" s="6">
        <v>1</v>
      </c>
      <c r="B12" s="6">
        <v>2</v>
      </c>
      <c r="C12" s="6">
        <v>3</v>
      </c>
      <c r="D12" s="19">
        <v>4</v>
      </c>
      <c r="E12" s="6">
        <v>5</v>
      </c>
      <c r="F12" s="6">
        <v>6</v>
      </c>
      <c r="G12" s="6">
        <v>7</v>
      </c>
      <c r="H12" s="6">
        <v>8</v>
      </c>
      <c r="I12" s="6">
        <v>9</v>
      </c>
      <c r="J12" s="6">
        <v>10</v>
      </c>
      <c r="K12" s="6">
        <v>11</v>
      </c>
    </row>
    <row r="13" spans="1:11" ht="46.5" customHeight="1" x14ac:dyDescent="0.35">
      <c r="A13" s="6">
        <v>1</v>
      </c>
      <c r="B13" s="7" t="s">
        <v>16</v>
      </c>
      <c r="C13" s="6" t="s">
        <v>17</v>
      </c>
      <c r="D13" s="8">
        <f>SUM(E13:J13)</f>
        <v>530434.06200000003</v>
      </c>
      <c r="E13" s="8">
        <f>E14+E15+E16</f>
        <v>95264.1</v>
      </c>
      <c r="F13" s="8">
        <f t="shared" ref="F13:I13" si="0">F14+F15+F16</f>
        <v>154892.4</v>
      </c>
      <c r="G13" s="8">
        <f>G14+G15+G16</f>
        <v>159950.39479999998</v>
      </c>
      <c r="H13" s="8">
        <f>H14+H15+H16</f>
        <v>23794.780000000002</v>
      </c>
      <c r="I13" s="8">
        <f t="shared" si="0"/>
        <v>65738.143200000006</v>
      </c>
      <c r="J13" s="8">
        <f>J14+J15+J16</f>
        <v>30794.244000000002</v>
      </c>
      <c r="K13" s="6" t="s">
        <v>17</v>
      </c>
    </row>
    <row r="14" spans="1:11" ht="17.25" customHeight="1" x14ac:dyDescent="0.35">
      <c r="A14" s="10">
        <v>2</v>
      </c>
      <c r="B14" s="7" t="s">
        <v>18</v>
      </c>
      <c r="C14" s="6" t="s">
        <v>17</v>
      </c>
      <c r="D14" s="8">
        <f>SUM(E14:J14)</f>
        <v>71127.195200000002</v>
      </c>
      <c r="E14" s="8">
        <f>E27+E142+E189+E223</f>
        <v>7601.2999999999993</v>
      </c>
      <c r="F14" s="8">
        <f>F27+F75+F142+F189+F223</f>
        <v>35253.299999999996</v>
      </c>
      <c r="G14" s="8">
        <f>G27+G142+G189+G223</f>
        <v>21333.3</v>
      </c>
      <c r="H14" s="8">
        <f>H27+H142+H189+H223</f>
        <v>1715.5800000000002</v>
      </c>
      <c r="I14" s="8">
        <f>I27+I142+I189+I223</f>
        <v>1762.8552</v>
      </c>
      <c r="J14" s="8">
        <f>J27+J142+J189+J223</f>
        <v>3460.86</v>
      </c>
      <c r="K14" s="6" t="s">
        <v>17</v>
      </c>
    </row>
    <row r="15" spans="1:11" ht="17.25" customHeight="1" x14ac:dyDescent="0.35">
      <c r="A15" s="21">
        <v>3</v>
      </c>
      <c r="B15" s="7" t="s">
        <v>19</v>
      </c>
      <c r="C15" s="6" t="s">
        <v>17</v>
      </c>
      <c r="D15" s="8">
        <f>SUM(E15:J15)</f>
        <v>393495.66680000006</v>
      </c>
      <c r="E15" s="8">
        <f t="shared" ref="E15:J15" si="1">E28+E52+E74+E121+E143+E182+E188+E216+E229</f>
        <v>85662.8</v>
      </c>
      <c r="F15" s="8">
        <f t="shared" si="1"/>
        <v>55827.9</v>
      </c>
      <c r="G15" s="8">
        <f t="shared" si="1"/>
        <v>138617.09479999999</v>
      </c>
      <c r="H15" s="8">
        <f t="shared" si="1"/>
        <v>22079.200000000001</v>
      </c>
      <c r="I15" s="8">
        <f t="shared" si="1"/>
        <v>63975.288</v>
      </c>
      <c r="J15" s="8">
        <f t="shared" si="1"/>
        <v>27333.384000000002</v>
      </c>
      <c r="K15" s="6" t="s">
        <v>17</v>
      </c>
    </row>
    <row r="16" spans="1:11" ht="17.25" customHeight="1" x14ac:dyDescent="0.35">
      <c r="A16" s="21">
        <v>4</v>
      </c>
      <c r="B16" s="7" t="s">
        <v>55</v>
      </c>
      <c r="C16" s="10"/>
      <c r="D16" s="8">
        <f>SUM(E16:J16)</f>
        <v>65811.199999999997</v>
      </c>
      <c r="E16" s="8">
        <f t="shared" ref="E16:J16" si="2">E76</f>
        <v>2000</v>
      </c>
      <c r="F16" s="8">
        <f>F76</f>
        <v>63811.199999999997</v>
      </c>
      <c r="G16" s="8">
        <f>G76</f>
        <v>0</v>
      </c>
      <c r="H16" s="8">
        <f t="shared" si="2"/>
        <v>0</v>
      </c>
      <c r="I16" s="8">
        <f t="shared" si="2"/>
        <v>0</v>
      </c>
      <c r="J16" s="8">
        <f t="shared" si="2"/>
        <v>0</v>
      </c>
      <c r="K16" s="10"/>
    </row>
    <row r="17" spans="1:11" ht="38.25" customHeight="1" x14ac:dyDescent="0.35">
      <c r="A17" s="21">
        <v>5</v>
      </c>
      <c r="B17" s="7" t="s">
        <v>20</v>
      </c>
      <c r="C17" s="6" t="s">
        <v>17</v>
      </c>
      <c r="D17" s="8">
        <f t="shared" ref="D17:D24" si="3">SUM(E17:J17)</f>
        <v>42423</v>
      </c>
      <c r="E17" s="8">
        <f t="shared" ref="E17:J17" si="4">SUM(E18:E19)</f>
        <v>3772</v>
      </c>
      <c r="F17" s="8">
        <f t="shared" si="4"/>
        <v>18285.5</v>
      </c>
      <c r="G17" s="8">
        <f t="shared" si="4"/>
        <v>20365.5</v>
      </c>
      <c r="H17" s="8">
        <f t="shared" si="4"/>
        <v>0</v>
      </c>
      <c r="I17" s="8">
        <f t="shared" si="4"/>
        <v>0</v>
      </c>
      <c r="J17" s="8">
        <f t="shared" si="4"/>
        <v>0</v>
      </c>
      <c r="K17" s="6" t="s">
        <v>17</v>
      </c>
    </row>
    <row r="18" spans="1:11" ht="19.5" customHeight="1" x14ac:dyDescent="0.35">
      <c r="A18" s="21">
        <v>6</v>
      </c>
      <c r="B18" s="7" t="s">
        <v>18</v>
      </c>
      <c r="C18" s="6" t="s">
        <v>17</v>
      </c>
      <c r="D18" s="8">
        <f>SUM(E18:J18)</f>
        <v>41022.300000000003</v>
      </c>
      <c r="E18" s="8">
        <f>E145</f>
        <v>3634</v>
      </c>
      <c r="F18" s="8">
        <f t="shared" ref="F18:J18" si="5">F145</f>
        <v>17723.099999999999</v>
      </c>
      <c r="G18" s="8">
        <f>G145</f>
        <v>19665.2</v>
      </c>
      <c r="H18" s="8">
        <f t="shared" si="5"/>
        <v>0</v>
      </c>
      <c r="I18" s="8">
        <f t="shared" si="5"/>
        <v>0</v>
      </c>
      <c r="J18" s="8">
        <f t="shared" si="5"/>
        <v>0</v>
      </c>
      <c r="K18" s="6" t="s">
        <v>17</v>
      </c>
    </row>
    <row r="19" spans="1:11" ht="19.5" customHeight="1" x14ac:dyDescent="0.35">
      <c r="A19" s="21">
        <v>7</v>
      </c>
      <c r="B19" s="7" t="s">
        <v>19</v>
      </c>
      <c r="C19" s="6" t="s">
        <v>17</v>
      </c>
      <c r="D19" s="8">
        <f t="shared" si="3"/>
        <v>1400.6999999999998</v>
      </c>
      <c r="E19" s="8">
        <f>E146</f>
        <v>138</v>
      </c>
      <c r="F19" s="8">
        <f t="shared" ref="F19:J19" si="6">F146</f>
        <v>562.4</v>
      </c>
      <c r="G19" s="8">
        <f t="shared" si="6"/>
        <v>700.3</v>
      </c>
      <c r="H19" s="8">
        <f t="shared" si="6"/>
        <v>0</v>
      </c>
      <c r="I19" s="8">
        <f t="shared" si="6"/>
        <v>0</v>
      </c>
      <c r="J19" s="8">
        <f t="shared" si="6"/>
        <v>0</v>
      </c>
      <c r="K19" s="6" t="s">
        <v>17</v>
      </c>
    </row>
    <row r="20" spans="1:11" ht="19.5" customHeight="1" x14ac:dyDescent="0.35">
      <c r="A20" s="21">
        <v>8</v>
      </c>
      <c r="B20" s="7" t="s">
        <v>55</v>
      </c>
      <c r="C20" s="10" t="s">
        <v>17</v>
      </c>
      <c r="D20" s="8"/>
      <c r="E20" s="8"/>
      <c r="F20" s="8"/>
      <c r="G20" s="8"/>
      <c r="H20" s="8"/>
      <c r="I20" s="8"/>
      <c r="J20" s="8"/>
      <c r="K20" s="10"/>
    </row>
    <row r="21" spans="1:11" ht="108.5" x14ac:dyDescent="0.35">
      <c r="A21" s="21">
        <v>9</v>
      </c>
      <c r="B21" s="7" t="s">
        <v>22</v>
      </c>
      <c r="C21" s="6" t="s">
        <v>17</v>
      </c>
      <c r="D21" s="8">
        <f t="shared" si="3"/>
        <v>530434.06200000003</v>
      </c>
      <c r="E21" s="8">
        <f>E13</f>
        <v>95264.1</v>
      </c>
      <c r="F21" s="8">
        <f t="shared" ref="F21:J21" si="7">F13</f>
        <v>154892.4</v>
      </c>
      <c r="G21" s="8">
        <f t="shared" si="7"/>
        <v>159950.39479999998</v>
      </c>
      <c r="H21" s="8">
        <f t="shared" si="7"/>
        <v>23794.780000000002</v>
      </c>
      <c r="I21" s="8">
        <f t="shared" si="7"/>
        <v>65738.143200000006</v>
      </c>
      <c r="J21" s="8">
        <f t="shared" si="7"/>
        <v>30794.244000000002</v>
      </c>
      <c r="K21" s="6" t="s">
        <v>17</v>
      </c>
    </row>
    <row r="22" spans="1:11" ht="18" customHeight="1" x14ac:dyDescent="0.35">
      <c r="A22" s="21">
        <v>10</v>
      </c>
      <c r="B22" s="7" t="s">
        <v>18</v>
      </c>
      <c r="C22" s="6" t="s">
        <v>17</v>
      </c>
      <c r="D22" s="8">
        <f t="shared" si="3"/>
        <v>71127.195200000002</v>
      </c>
      <c r="E22" s="8">
        <f>E14</f>
        <v>7601.2999999999993</v>
      </c>
      <c r="F22" s="8">
        <f t="shared" ref="F22:J22" si="8">F14</f>
        <v>35253.299999999996</v>
      </c>
      <c r="G22" s="8">
        <f t="shared" si="8"/>
        <v>21333.3</v>
      </c>
      <c r="H22" s="8">
        <f t="shared" si="8"/>
        <v>1715.5800000000002</v>
      </c>
      <c r="I22" s="8">
        <f t="shared" si="8"/>
        <v>1762.8552</v>
      </c>
      <c r="J22" s="8">
        <f t="shared" si="8"/>
        <v>3460.86</v>
      </c>
      <c r="K22" s="6" t="s">
        <v>17</v>
      </c>
    </row>
    <row r="23" spans="1:11" ht="16.5" customHeight="1" x14ac:dyDescent="0.35">
      <c r="A23" s="21">
        <v>11</v>
      </c>
      <c r="B23" s="7" t="s">
        <v>19</v>
      </c>
      <c r="C23" s="6" t="s">
        <v>17</v>
      </c>
      <c r="D23" s="8">
        <f t="shared" si="3"/>
        <v>393495.66680000006</v>
      </c>
      <c r="E23" s="8">
        <f>E15</f>
        <v>85662.8</v>
      </c>
      <c r="F23" s="8">
        <f t="shared" ref="F23:J23" si="9">F15</f>
        <v>55827.9</v>
      </c>
      <c r="G23" s="8">
        <f>G15</f>
        <v>138617.09479999999</v>
      </c>
      <c r="H23" s="8">
        <f t="shared" si="9"/>
        <v>22079.200000000001</v>
      </c>
      <c r="I23" s="8">
        <f t="shared" si="9"/>
        <v>63975.288</v>
      </c>
      <c r="J23" s="8">
        <f t="shared" si="9"/>
        <v>27333.384000000002</v>
      </c>
      <c r="K23" s="6" t="s">
        <v>17</v>
      </c>
    </row>
    <row r="24" spans="1:11" ht="16.5" customHeight="1" x14ac:dyDescent="0.35">
      <c r="A24" s="21">
        <v>12</v>
      </c>
      <c r="B24" s="7" t="s">
        <v>55</v>
      </c>
      <c r="C24" s="10"/>
      <c r="D24" s="8">
        <f t="shared" si="3"/>
        <v>65811.199999999997</v>
      </c>
      <c r="E24" s="8">
        <f>E16</f>
        <v>2000</v>
      </c>
      <c r="F24" s="8">
        <f t="shared" ref="F24:J24" si="10">F16</f>
        <v>63811.199999999997</v>
      </c>
      <c r="G24" s="8">
        <f t="shared" si="10"/>
        <v>0</v>
      </c>
      <c r="H24" s="8">
        <f t="shared" si="10"/>
        <v>0</v>
      </c>
      <c r="I24" s="8">
        <f t="shared" si="10"/>
        <v>0</v>
      </c>
      <c r="J24" s="8">
        <f t="shared" si="10"/>
        <v>0</v>
      </c>
      <c r="K24" s="10"/>
    </row>
    <row r="25" spans="1:11" ht="39" customHeight="1" x14ac:dyDescent="0.35">
      <c r="A25" s="21">
        <v>13</v>
      </c>
      <c r="B25" s="42" t="s">
        <v>29</v>
      </c>
      <c r="C25" s="42"/>
      <c r="D25" s="42"/>
      <c r="E25" s="42"/>
      <c r="F25" s="42"/>
      <c r="G25" s="42"/>
      <c r="H25" s="42"/>
      <c r="I25" s="42"/>
      <c r="J25" s="42"/>
      <c r="K25" s="42"/>
    </row>
    <row r="26" spans="1:11" ht="31" x14ac:dyDescent="0.35">
      <c r="A26" s="21">
        <v>14</v>
      </c>
      <c r="B26" s="7" t="s">
        <v>21</v>
      </c>
      <c r="C26" s="6" t="s">
        <v>17</v>
      </c>
      <c r="D26" s="8">
        <f>SUM(E26:J26)</f>
        <v>5749.9800000000005</v>
      </c>
      <c r="E26" s="8">
        <f>E27+E28</f>
        <v>3227.3</v>
      </c>
      <c r="F26" s="8">
        <f>F28+F27</f>
        <v>0</v>
      </c>
      <c r="G26" s="8">
        <f>G27+G28</f>
        <v>1400</v>
      </c>
      <c r="H26" s="8">
        <f t="shared" ref="H26" si="11">H28</f>
        <v>0</v>
      </c>
      <c r="I26" s="8">
        <f>I31</f>
        <v>0</v>
      </c>
      <c r="J26" s="8">
        <f>J28</f>
        <v>1122.68</v>
      </c>
      <c r="K26" s="6" t="s">
        <v>17</v>
      </c>
    </row>
    <row r="27" spans="1:11" ht="15.5" x14ac:dyDescent="0.35">
      <c r="A27" s="21">
        <v>15</v>
      </c>
      <c r="B27" s="7" t="s">
        <v>18</v>
      </c>
      <c r="C27" s="6"/>
      <c r="D27" s="8">
        <f>SUM(E27:J27)</f>
        <v>1950.9</v>
      </c>
      <c r="E27" s="8">
        <f>E37+E39+E42+E44</f>
        <v>1950.9</v>
      </c>
      <c r="F27" s="8"/>
      <c r="G27" s="8"/>
      <c r="H27" s="8"/>
      <c r="I27" s="8"/>
      <c r="J27" s="8"/>
      <c r="K27" s="6"/>
    </row>
    <row r="28" spans="1:11" ht="15.5" x14ac:dyDescent="0.35">
      <c r="A28" s="21">
        <v>16</v>
      </c>
      <c r="B28" s="7" t="s">
        <v>19</v>
      </c>
      <c r="C28" s="6" t="s">
        <v>17</v>
      </c>
      <c r="D28" s="8">
        <f t="shared" ref="D28:D49" si="12">SUM(E28:J28)</f>
        <v>3799.08</v>
      </c>
      <c r="E28" s="8">
        <f>E32+E47+E49</f>
        <v>1276.3999999999999</v>
      </c>
      <c r="F28" s="8">
        <f t="shared" ref="F28:H28" si="13">F30</f>
        <v>0</v>
      </c>
      <c r="G28" s="8">
        <f>G32+G34</f>
        <v>1400</v>
      </c>
      <c r="H28" s="8">
        <f t="shared" si="13"/>
        <v>0</v>
      </c>
      <c r="I28" s="8">
        <f>I32</f>
        <v>0</v>
      </c>
      <c r="J28" s="8">
        <f>J30</f>
        <v>1122.68</v>
      </c>
      <c r="K28" s="6" t="s">
        <v>17</v>
      </c>
    </row>
    <row r="29" spans="1:11" ht="108.5" x14ac:dyDescent="0.35">
      <c r="A29" s="21">
        <v>17</v>
      </c>
      <c r="B29" s="7" t="s">
        <v>22</v>
      </c>
      <c r="C29" s="6" t="s">
        <v>17</v>
      </c>
      <c r="D29" s="8">
        <f t="shared" si="12"/>
        <v>2338.6800000000003</v>
      </c>
      <c r="E29" s="8">
        <f>E30</f>
        <v>1216</v>
      </c>
      <c r="F29" s="8">
        <f t="shared" ref="F29:J29" si="14">F30</f>
        <v>0</v>
      </c>
      <c r="G29" s="8">
        <f t="shared" si="14"/>
        <v>0</v>
      </c>
      <c r="H29" s="8">
        <f t="shared" si="14"/>
        <v>0</v>
      </c>
      <c r="I29" s="8">
        <f t="shared" si="14"/>
        <v>0</v>
      </c>
      <c r="J29" s="8">
        <f t="shared" si="14"/>
        <v>1122.68</v>
      </c>
      <c r="K29" s="6" t="s">
        <v>17</v>
      </c>
    </row>
    <row r="30" spans="1:11" ht="15.5" x14ac:dyDescent="0.35">
      <c r="A30" s="21">
        <v>18</v>
      </c>
      <c r="B30" s="7" t="s">
        <v>19</v>
      </c>
      <c r="C30" s="6" t="s">
        <v>17</v>
      </c>
      <c r="D30" s="8">
        <f t="shared" si="12"/>
        <v>2338.6800000000003</v>
      </c>
      <c r="E30" s="8">
        <f>E32</f>
        <v>1216</v>
      </c>
      <c r="F30" s="8">
        <f t="shared" ref="F30:I30" si="15">F32</f>
        <v>0</v>
      </c>
      <c r="G30" s="8">
        <f t="shared" si="15"/>
        <v>0</v>
      </c>
      <c r="H30" s="8">
        <f t="shared" si="15"/>
        <v>0</v>
      </c>
      <c r="I30" s="8">
        <f t="shared" si="15"/>
        <v>0</v>
      </c>
      <c r="J30" s="8">
        <f>J32</f>
        <v>1122.68</v>
      </c>
      <c r="K30" s="6" t="s">
        <v>17</v>
      </c>
    </row>
    <row r="31" spans="1:11" ht="75" x14ac:dyDescent="0.35">
      <c r="A31" s="21">
        <v>19</v>
      </c>
      <c r="B31" s="11" t="s">
        <v>30</v>
      </c>
      <c r="C31" s="6" t="s">
        <v>23</v>
      </c>
      <c r="D31" s="8">
        <f t="shared" si="12"/>
        <v>3738.6800000000003</v>
      </c>
      <c r="E31" s="8">
        <v>1216</v>
      </c>
      <c r="F31" s="8">
        <v>0</v>
      </c>
      <c r="G31" s="8">
        <f>G33</f>
        <v>1400</v>
      </c>
      <c r="H31" s="8">
        <v>0</v>
      </c>
      <c r="I31" s="8">
        <v>0</v>
      </c>
      <c r="J31" s="8">
        <f>J32</f>
        <v>1122.68</v>
      </c>
      <c r="K31" s="9" t="s">
        <v>24</v>
      </c>
    </row>
    <row r="32" spans="1:11" ht="15.5" x14ac:dyDescent="0.35">
      <c r="A32" s="21">
        <v>20</v>
      </c>
      <c r="B32" s="7" t="s">
        <v>19</v>
      </c>
      <c r="C32" s="6" t="s">
        <v>17</v>
      </c>
      <c r="D32" s="8">
        <f t="shared" si="12"/>
        <v>2338.6800000000003</v>
      </c>
      <c r="E32" s="8">
        <v>1216</v>
      </c>
      <c r="F32" s="8">
        <v>0</v>
      </c>
      <c r="G32" s="8">
        <v>0</v>
      </c>
      <c r="H32" s="8">
        <v>0</v>
      </c>
      <c r="I32" s="8">
        <v>0</v>
      </c>
      <c r="J32" s="8">
        <f>1079.5*1.04</f>
        <v>1122.68</v>
      </c>
      <c r="K32" s="6" t="s">
        <v>17</v>
      </c>
    </row>
    <row r="33" spans="1:11" ht="124" x14ac:dyDescent="0.35">
      <c r="A33" s="21">
        <v>21</v>
      </c>
      <c r="B33" s="7" t="s">
        <v>161</v>
      </c>
      <c r="C33" s="17" t="s">
        <v>17</v>
      </c>
      <c r="D33" s="8">
        <f t="shared" si="12"/>
        <v>1400</v>
      </c>
      <c r="E33" s="8"/>
      <c r="F33" s="8"/>
      <c r="G33" s="8">
        <v>1400</v>
      </c>
      <c r="H33" s="8">
        <v>0</v>
      </c>
      <c r="I33" s="8">
        <v>0</v>
      </c>
      <c r="J33" s="8"/>
      <c r="K33" s="17" t="s">
        <v>17</v>
      </c>
    </row>
    <row r="34" spans="1:11" ht="15.5" x14ac:dyDescent="0.35">
      <c r="A34" s="21">
        <v>22</v>
      </c>
      <c r="B34" s="7" t="s">
        <v>19</v>
      </c>
      <c r="C34" s="17" t="s">
        <v>17</v>
      </c>
      <c r="D34" s="8">
        <f t="shared" si="12"/>
        <v>1400</v>
      </c>
      <c r="E34" s="8"/>
      <c r="F34" s="8"/>
      <c r="G34" s="8">
        <f>G33</f>
        <v>1400</v>
      </c>
      <c r="H34" s="8">
        <v>0</v>
      </c>
      <c r="I34" s="8">
        <v>0</v>
      </c>
      <c r="J34" s="8"/>
      <c r="K34" s="17"/>
    </row>
    <row r="35" spans="1:11" ht="165" x14ac:dyDescent="0.35">
      <c r="A35" s="21">
        <v>23</v>
      </c>
      <c r="B35" s="11" t="s">
        <v>31</v>
      </c>
      <c r="C35" s="6" t="s">
        <v>23</v>
      </c>
      <c r="D35" s="8">
        <f t="shared" si="12"/>
        <v>1823.3</v>
      </c>
      <c r="E35" s="8">
        <v>1823.3</v>
      </c>
      <c r="F35" s="8">
        <v>0</v>
      </c>
      <c r="G35" s="8">
        <v>0</v>
      </c>
      <c r="H35" s="8">
        <v>0</v>
      </c>
      <c r="I35" s="8">
        <v>0</v>
      </c>
      <c r="J35" s="8">
        <v>0</v>
      </c>
      <c r="K35" s="9" t="s">
        <v>131</v>
      </c>
    </row>
    <row r="36" spans="1:11" ht="46.5" x14ac:dyDescent="0.35">
      <c r="A36" s="21">
        <v>24</v>
      </c>
      <c r="B36" s="7" t="s">
        <v>32</v>
      </c>
      <c r="C36" s="6" t="s">
        <v>17</v>
      </c>
      <c r="D36" s="8">
        <f t="shared" si="12"/>
        <v>1534.1</v>
      </c>
      <c r="E36" s="8">
        <v>1534.1</v>
      </c>
      <c r="F36" s="8">
        <v>0</v>
      </c>
      <c r="G36" s="8">
        <v>0</v>
      </c>
      <c r="H36" s="8">
        <v>0</v>
      </c>
      <c r="I36" s="8">
        <v>0</v>
      </c>
      <c r="J36" s="8">
        <v>0</v>
      </c>
      <c r="K36" s="9" t="s">
        <v>17</v>
      </c>
    </row>
    <row r="37" spans="1:11" ht="15.5" x14ac:dyDescent="0.35">
      <c r="A37" s="21">
        <v>25</v>
      </c>
      <c r="B37" s="7" t="s">
        <v>18</v>
      </c>
      <c r="C37" s="6" t="s">
        <v>17</v>
      </c>
      <c r="D37" s="8">
        <f t="shared" si="12"/>
        <v>1534.1</v>
      </c>
      <c r="E37" s="8">
        <v>1534.1</v>
      </c>
      <c r="F37" s="8">
        <v>0</v>
      </c>
      <c r="G37" s="8">
        <v>0</v>
      </c>
      <c r="H37" s="8">
        <v>0</v>
      </c>
      <c r="I37" s="8">
        <v>0</v>
      </c>
      <c r="J37" s="8">
        <v>0</v>
      </c>
      <c r="K37" s="9" t="s">
        <v>17</v>
      </c>
    </row>
    <row r="38" spans="1:11" ht="139.5" x14ac:dyDescent="0.35">
      <c r="A38" s="21">
        <v>26</v>
      </c>
      <c r="B38" s="7" t="s">
        <v>33</v>
      </c>
      <c r="C38" s="6" t="s">
        <v>17</v>
      </c>
      <c r="D38" s="8">
        <f t="shared" si="12"/>
        <v>289.2</v>
      </c>
      <c r="E38" s="8">
        <v>289.2</v>
      </c>
      <c r="F38" s="8">
        <v>0</v>
      </c>
      <c r="G38" s="8">
        <v>0</v>
      </c>
      <c r="H38" s="8">
        <v>0</v>
      </c>
      <c r="I38" s="8">
        <v>0</v>
      </c>
      <c r="J38" s="8">
        <v>0</v>
      </c>
      <c r="K38" s="9" t="s">
        <v>17</v>
      </c>
    </row>
    <row r="39" spans="1:11" ht="15.5" x14ac:dyDescent="0.35">
      <c r="A39" s="21">
        <v>27</v>
      </c>
      <c r="B39" s="7" t="s">
        <v>18</v>
      </c>
      <c r="C39" s="6" t="s">
        <v>17</v>
      </c>
      <c r="D39" s="8">
        <f t="shared" si="12"/>
        <v>289.2</v>
      </c>
      <c r="E39" s="8">
        <v>289.2</v>
      </c>
      <c r="F39" s="8">
        <v>0</v>
      </c>
      <c r="G39" s="8">
        <v>0</v>
      </c>
      <c r="H39" s="8">
        <v>0</v>
      </c>
      <c r="I39" s="8">
        <v>0</v>
      </c>
      <c r="J39" s="8">
        <v>0</v>
      </c>
      <c r="K39" s="9"/>
    </row>
    <row r="40" spans="1:11" ht="75" x14ac:dyDescent="0.35">
      <c r="A40" s="21">
        <v>28</v>
      </c>
      <c r="B40" s="11" t="s">
        <v>34</v>
      </c>
      <c r="C40" s="6" t="s">
        <v>23</v>
      </c>
      <c r="D40" s="8">
        <f t="shared" si="12"/>
        <v>127.6</v>
      </c>
      <c r="E40" s="8">
        <v>127.6</v>
      </c>
      <c r="F40" s="8">
        <v>0</v>
      </c>
      <c r="G40" s="8">
        <v>0</v>
      </c>
      <c r="H40" s="8">
        <v>0</v>
      </c>
      <c r="I40" s="8">
        <v>0</v>
      </c>
      <c r="J40" s="8">
        <v>0</v>
      </c>
      <c r="K40" s="9" t="s">
        <v>131</v>
      </c>
    </row>
    <row r="41" spans="1:11" ht="46.5" x14ac:dyDescent="0.35">
      <c r="A41" s="21">
        <v>29</v>
      </c>
      <c r="B41" s="7" t="s">
        <v>32</v>
      </c>
      <c r="C41" s="6" t="s">
        <v>17</v>
      </c>
      <c r="D41" s="8">
        <f t="shared" si="12"/>
        <v>107.4</v>
      </c>
      <c r="E41" s="8">
        <v>107.4</v>
      </c>
      <c r="F41" s="8">
        <v>0</v>
      </c>
      <c r="G41" s="8">
        <v>0</v>
      </c>
      <c r="H41" s="8">
        <v>0</v>
      </c>
      <c r="I41" s="8">
        <v>0</v>
      </c>
      <c r="J41" s="8">
        <v>0</v>
      </c>
      <c r="K41" s="9" t="s">
        <v>17</v>
      </c>
    </row>
    <row r="42" spans="1:11" ht="15.5" x14ac:dyDescent="0.35">
      <c r="A42" s="21">
        <v>30</v>
      </c>
      <c r="B42" s="7" t="s">
        <v>18</v>
      </c>
      <c r="C42" s="6" t="s">
        <v>17</v>
      </c>
      <c r="D42" s="8">
        <f t="shared" si="12"/>
        <v>107.4</v>
      </c>
      <c r="E42" s="8">
        <v>107.4</v>
      </c>
      <c r="F42" s="8">
        <v>0</v>
      </c>
      <c r="G42" s="8">
        <v>0</v>
      </c>
      <c r="H42" s="8">
        <v>0</v>
      </c>
      <c r="I42" s="8">
        <v>0</v>
      </c>
      <c r="J42" s="8">
        <v>0</v>
      </c>
      <c r="K42" s="9" t="s">
        <v>17</v>
      </c>
    </row>
    <row r="43" spans="1:11" ht="139.5" x14ac:dyDescent="0.35">
      <c r="A43" s="21">
        <v>31</v>
      </c>
      <c r="B43" s="7" t="s">
        <v>33</v>
      </c>
      <c r="C43" s="6" t="s">
        <v>17</v>
      </c>
      <c r="D43" s="8">
        <f t="shared" si="12"/>
        <v>20.2</v>
      </c>
      <c r="E43" s="8">
        <v>20.2</v>
      </c>
      <c r="F43" s="8">
        <v>0</v>
      </c>
      <c r="G43" s="8">
        <v>0</v>
      </c>
      <c r="H43" s="8">
        <v>0</v>
      </c>
      <c r="I43" s="8">
        <v>0</v>
      </c>
      <c r="J43" s="8">
        <v>0</v>
      </c>
      <c r="K43" s="9" t="s">
        <v>17</v>
      </c>
    </row>
    <row r="44" spans="1:11" ht="15.5" x14ac:dyDescent="0.35">
      <c r="A44" s="21">
        <v>32</v>
      </c>
      <c r="B44" s="7" t="s">
        <v>18</v>
      </c>
      <c r="C44" s="6"/>
      <c r="D44" s="8">
        <f t="shared" si="12"/>
        <v>20.2</v>
      </c>
      <c r="E44" s="8">
        <v>20.2</v>
      </c>
      <c r="F44" s="8">
        <v>0</v>
      </c>
      <c r="G44" s="8">
        <v>0</v>
      </c>
      <c r="H44" s="8">
        <v>0</v>
      </c>
      <c r="I44" s="8">
        <v>0</v>
      </c>
      <c r="J44" s="8">
        <v>0</v>
      </c>
      <c r="K44" s="9" t="s">
        <v>17</v>
      </c>
    </row>
    <row r="45" spans="1:11" ht="75" x14ac:dyDescent="0.35">
      <c r="A45" s="21">
        <v>33</v>
      </c>
      <c r="B45" s="11" t="s">
        <v>35</v>
      </c>
      <c r="C45" s="6" t="s">
        <v>23</v>
      </c>
      <c r="D45" s="8">
        <f t="shared" si="12"/>
        <v>60.4</v>
      </c>
      <c r="E45" s="8">
        <v>60.4</v>
      </c>
      <c r="F45" s="8">
        <v>0</v>
      </c>
      <c r="G45" s="8">
        <v>0</v>
      </c>
      <c r="H45" s="8">
        <v>0</v>
      </c>
      <c r="I45" s="8">
        <v>0</v>
      </c>
      <c r="J45" s="8">
        <v>0</v>
      </c>
      <c r="K45" s="9" t="s">
        <v>131</v>
      </c>
    </row>
    <row r="46" spans="1:11" ht="46.5" x14ac:dyDescent="0.35">
      <c r="A46" s="21">
        <v>34</v>
      </c>
      <c r="B46" s="7" t="s">
        <v>32</v>
      </c>
      <c r="C46" s="6" t="s">
        <v>17</v>
      </c>
      <c r="D46" s="8">
        <f t="shared" si="12"/>
        <v>50.8</v>
      </c>
      <c r="E46" s="8">
        <v>50.8</v>
      </c>
      <c r="F46" s="8">
        <v>0</v>
      </c>
      <c r="G46" s="8">
        <v>0</v>
      </c>
      <c r="H46" s="8">
        <v>0</v>
      </c>
      <c r="I46" s="8">
        <v>0</v>
      </c>
      <c r="J46" s="8">
        <v>0</v>
      </c>
      <c r="K46" s="9" t="s">
        <v>17</v>
      </c>
    </row>
    <row r="47" spans="1:11" ht="15.5" x14ac:dyDescent="0.35">
      <c r="A47" s="21">
        <v>35</v>
      </c>
      <c r="B47" s="7" t="s">
        <v>19</v>
      </c>
      <c r="C47" s="6" t="s">
        <v>17</v>
      </c>
      <c r="D47" s="8">
        <f t="shared" si="12"/>
        <v>50.8</v>
      </c>
      <c r="E47" s="8">
        <v>50.8</v>
      </c>
      <c r="F47" s="8">
        <v>0</v>
      </c>
      <c r="G47" s="8">
        <v>0</v>
      </c>
      <c r="H47" s="8">
        <v>0</v>
      </c>
      <c r="I47" s="8">
        <v>0</v>
      </c>
      <c r="J47" s="8">
        <v>0</v>
      </c>
      <c r="K47" s="9" t="s">
        <v>17</v>
      </c>
    </row>
    <row r="48" spans="1:11" ht="139.5" x14ac:dyDescent="0.35">
      <c r="A48" s="21">
        <v>36</v>
      </c>
      <c r="B48" s="7" t="s">
        <v>33</v>
      </c>
      <c r="C48" s="6" t="s">
        <v>17</v>
      </c>
      <c r="D48" s="8">
        <f t="shared" si="12"/>
        <v>9.6</v>
      </c>
      <c r="E48" s="8">
        <v>9.6</v>
      </c>
      <c r="F48" s="8">
        <v>0</v>
      </c>
      <c r="G48" s="8">
        <v>0</v>
      </c>
      <c r="H48" s="8">
        <v>0</v>
      </c>
      <c r="I48" s="8">
        <v>0</v>
      </c>
      <c r="J48" s="8">
        <v>0</v>
      </c>
      <c r="K48" s="9" t="s">
        <v>17</v>
      </c>
    </row>
    <row r="49" spans="1:11" ht="15.5" x14ac:dyDescent="0.35">
      <c r="A49" s="21">
        <v>37</v>
      </c>
      <c r="B49" s="7" t="s">
        <v>19</v>
      </c>
      <c r="C49" s="6" t="s">
        <v>17</v>
      </c>
      <c r="D49" s="8">
        <f t="shared" si="12"/>
        <v>9.6</v>
      </c>
      <c r="E49" s="8">
        <v>9.6</v>
      </c>
      <c r="F49" s="8">
        <v>0</v>
      </c>
      <c r="G49" s="8">
        <v>0</v>
      </c>
      <c r="H49" s="8">
        <v>0</v>
      </c>
      <c r="I49" s="8">
        <v>0</v>
      </c>
      <c r="J49" s="8">
        <v>0</v>
      </c>
      <c r="K49" s="9" t="s">
        <v>17</v>
      </c>
    </row>
    <row r="50" spans="1:11" ht="15.75" customHeight="1" x14ac:dyDescent="0.35">
      <c r="A50" s="21">
        <v>38</v>
      </c>
      <c r="B50" s="33" t="s">
        <v>36</v>
      </c>
      <c r="C50" s="34"/>
      <c r="D50" s="34"/>
      <c r="E50" s="34"/>
      <c r="F50" s="34"/>
      <c r="G50" s="34"/>
      <c r="H50" s="34"/>
      <c r="I50" s="34"/>
      <c r="J50" s="34"/>
      <c r="K50" s="35"/>
    </row>
    <row r="51" spans="1:11" ht="31" x14ac:dyDescent="0.35">
      <c r="A51" s="21">
        <v>39</v>
      </c>
      <c r="B51" s="7" t="s">
        <v>25</v>
      </c>
      <c r="C51" s="6" t="s">
        <v>17</v>
      </c>
      <c r="D51" s="8">
        <f>SUM(E51:J51)</f>
        <v>21351.9</v>
      </c>
      <c r="E51" s="8">
        <f>E52</f>
        <v>3987.3</v>
      </c>
      <c r="F51" s="8">
        <f t="shared" ref="F51:J51" si="16">F52</f>
        <v>3259.7</v>
      </c>
      <c r="G51" s="8">
        <f>G55+G59+G65+G66</f>
        <v>2594.6999999999998</v>
      </c>
      <c r="H51" s="8">
        <f t="shared" ref="H51" si="17">H55+H59+H65+H66</f>
        <v>0</v>
      </c>
      <c r="I51" s="8">
        <f>I55+I59+I65+I66</f>
        <v>1300</v>
      </c>
      <c r="J51" s="8">
        <f t="shared" si="16"/>
        <v>10210.199999999999</v>
      </c>
      <c r="K51" s="6" t="s">
        <v>17</v>
      </c>
    </row>
    <row r="52" spans="1:11" ht="15.5" x14ac:dyDescent="0.35">
      <c r="A52" s="21">
        <v>40</v>
      </c>
      <c r="B52" s="7" t="s">
        <v>19</v>
      </c>
      <c r="C52" s="6" t="s">
        <v>17</v>
      </c>
      <c r="D52" s="8">
        <f t="shared" ref="D52:D71" si="18">SUM(E52:J52)</f>
        <v>21351.9</v>
      </c>
      <c r="E52" s="8">
        <f>E55+E59+E65+E66+E68+E69+E71</f>
        <v>3987.3</v>
      </c>
      <c r="F52" s="8">
        <f>F55+F59+F65+F66+F68+F69+F71</f>
        <v>3259.7</v>
      </c>
      <c r="G52" s="8">
        <f>G51</f>
        <v>2594.6999999999998</v>
      </c>
      <c r="H52" s="8">
        <f t="shared" ref="H52:I52" si="19">H51</f>
        <v>0</v>
      </c>
      <c r="I52" s="8">
        <f t="shared" si="19"/>
        <v>1300</v>
      </c>
      <c r="J52" s="8">
        <f>J55+J59+J65+J66+J68+J69+J71</f>
        <v>10210.199999999999</v>
      </c>
      <c r="K52" s="6" t="s">
        <v>17</v>
      </c>
    </row>
    <row r="53" spans="1:11" ht="108.5" x14ac:dyDescent="0.35">
      <c r="A53" s="21">
        <v>41</v>
      </c>
      <c r="B53" s="7" t="s">
        <v>22</v>
      </c>
      <c r="C53" s="6" t="s">
        <v>17</v>
      </c>
      <c r="D53" s="8">
        <f t="shared" si="18"/>
        <v>21351.9</v>
      </c>
      <c r="E53" s="8">
        <f>E54</f>
        <v>3987.3</v>
      </c>
      <c r="F53" s="8">
        <f t="shared" ref="F53:J53" si="20">F54</f>
        <v>3259.7</v>
      </c>
      <c r="G53" s="8">
        <f t="shared" si="20"/>
        <v>2594.6999999999998</v>
      </c>
      <c r="H53" s="8">
        <f t="shared" si="20"/>
        <v>0</v>
      </c>
      <c r="I53" s="8">
        <f t="shared" si="20"/>
        <v>1300</v>
      </c>
      <c r="J53" s="8">
        <f t="shared" si="20"/>
        <v>10210.199999999999</v>
      </c>
      <c r="K53" s="6" t="s">
        <v>17</v>
      </c>
    </row>
    <row r="54" spans="1:11" ht="15.5" x14ac:dyDescent="0.35">
      <c r="A54" s="21">
        <v>42</v>
      </c>
      <c r="B54" s="7" t="s">
        <v>19</v>
      </c>
      <c r="C54" s="6" t="s">
        <v>17</v>
      </c>
      <c r="D54" s="8">
        <f t="shared" si="18"/>
        <v>21351.9</v>
      </c>
      <c r="E54" s="8">
        <f>E55+E59+E65+E66+E68+E69+E71</f>
        <v>3987.3</v>
      </c>
      <c r="F54" s="8">
        <f>F55+F59+F65+F66+F68+F69+F71</f>
        <v>3259.7</v>
      </c>
      <c r="G54" s="8">
        <f>G52</f>
        <v>2594.6999999999998</v>
      </c>
      <c r="H54" s="8">
        <f>H55+H59+H65+H66+H68+H69+H71</f>
        <v>0</v>
      </c>
      <c r="I54" s="8">
        <f>I55+I59+I65+I66+I68+I69+I71</f>
        <v>1300</v>
      </c>
      <c r="J54" s="8">
        <f>J55+J59+J65+J66+J68+J69+J71</f>
        <v>10210.199999999999</v>
      </c>
      <c r="K54" s="6" t="s">
        <v>17</v>
      </c>
    </row>
    <row r="55" spans="1:11" ht="60" x14ac:dyDescent="0.35">
      <c r="A55" s="21">
        <v>43</v>
      </c>
      <c r="B55" s="11" t="s">
        <v>37</v>
      </c>
      <c r="C55" s="6" t="s">
        <v>23</v>
      </c>
      <c r="D55" s="8">
        <f t="shared" si="18"/>
        <v>8847.3280000000013</v>
      </c>
      <c r="E55" s="8">
        <f>SUM(E56:E58)</f>
        <v>583.6</v>
      </c>
      <c r="F55" s="8">
        <f>SUM(F56:F58)</f>
        <v>925.3</v>
      </c>
      <c r="G55" s="8">
        <f t="shared" ref="G55:J55" si="21">SUM(G56:G58)</f>
        <v>642.70000000000005</v>
      </c>
      <c r="H55" s="8">
        <f t="shared" si="21"/>
        <v>0</v>
      </c>
      <c r="I55" s="8">
        <f t="shared" si="21"/>
        <v>0</v>
      </c>
      <c r="J55" s="8">
        <f t="shared" si="21"/>
        <v>6695.7280000000001</v>
      </c>
      <c r="K55" s="9" t="s">
        <v>132</v>
      </c>
    </row>
    <row r="56" spans="1:11" ht="93" x14ac:dyDescent="0.35">
      <c r="A56" s="21">
        <v>44</v>
      </c>
      <c r="B56" s="7" t="s">
        <v>38</v>
      </c>
      <c r="C56" s="6" t="s">
        <v>17</v>
      </c>
      <c r="D56" s="8">
        <f t="shared" si="18"/>
        <v>583.6</v>
      </c>
      <c r="E56" s="8">
        <v>583.6</v>
      </c>
      <c r="F56" s="8">
        <v>0</v>
      </c>
      <c r="G56" s="8">
        <v>0</v>
      </c>
      <c r="H56" s="8">
        <v>0</v>
      </c>
      <c r="I56" s="8">
        <v>0</v>
      </c>
      <c r="J56" s="8">
        <v>0</v>
      </c>
      <c r="K56" s="6" t="s">
        <v>17</v>
      </c>
    </row>
    <row r="57" spans="1:11" ht="123" customHeight="1" x14ac:dyDescent="0.35">
      <c r="A57" s="21">
        <v>45</v>
      </c>
      <c r="B57" s="7" t="s">
        <v>39</v>
      </c>
      <c r="C57" s="6" t="s">
        <v>17</v>
      </c>
      <c r="D57" s="8">
        <f t="shared" si="18"/>
        <v>7621.0280000000002</v>
      </c>
      <c r="E57" s="8">
        <v>0</v>
      </c>
      <c r="F57" s="8">
        <v>925.3</v>
      </c>
      <c r="G57" s="8">
        <v>0</v>
      </c>
      <c r="H57" s="8">
        <v>0</v>
      </c>
      <c r="I57" s="8">
        <v>0</v>
      </c>
      <c r="J57" s="8">
        <f>6438.2*1.04</f>
        <v>6695.7280000000001</v>
      </c>
      <c r="K57" s="6" t="s">
        <v>17</v>
      </c>
    </row>
    <row r="58" spans="1:11" ht="123" customHeight="1" x14ac:dyDescent="0.35">
      <c r="A58" s="21">
        <v>46</v>
      </c>
      <c r="B58" s="7" t="s">
        <v>162</v>
      </c>
      <c r="C58" s="17" t="s">
        <v>17</v>
      </c>
      <c r="D58" s="8"/>
      <c r="E58" s="8"/>
      <c r="F58" s="8"/>
      <c r="G58" s="8">
        <f>687.1-44.4</f>
        <v>642.70000000000005</v>
      </c>
      <c r="H58" s="8">
        <v>0</v>
      </c>
      <c r="I58" s="8">
        <v>0</v>
      </c>
      <c r="J58" s="8">
        <v>0</v>
      </c>
      <c r="K58" s="17" t="s">
        <v>17</v>
      </c>
    </row>
    <row r="59" spans="1:11" ht="75" x14ac:dyDescent="0.35">
      <c r="A59" s="21">
        <v>47</v>
      </c>
      <c r="B59" s="11" t="s">
        <v>40</v>
      </c>
      <c r="C59" s="6" t="s">
        <v>23</v>
      </c>
      <c r="D59" s="8">
        <f>SUM(E59:J59)</f>
        <v>5666.3639999999996</v>
      </c>
      <c r="E59" s="8">
        <f>SUM(E60:E63)</f>
        <v>2148</v>
      </c>
      <c r="F59" s="8">
        <f t="shared" ref="F59:J59" si="22">SUM(F60:F63)</f>
        <v>894.5</v>
      </c>
      <c r="G59" s="8">
        <f t="shared" si="22"/>
        <v>602</v>
      </c>
      <c r="H59" s="8">
        <f t="shared" si="22"/>
        <v>0</v>
      </c>
      <c r="I59" s="8">
        <f>SUM(I60:I63)</f>
        <v>0</v>
      </c>
      <c r="J59" s="8">
        <f t="shared" si="22"/>
        <v>2021.864</v>
      </c>
      <c r="K59" s="9" t="s">
        <v>133</v>
      </c>
    </row>
    <row r="60" spans="1:11" ht="263.5" x14ac:dyDescent="0.35">
      <c r="A60" s="21">
        <v>48</v>
      </c>
      <c r="B60" s="7" t="s">
        <v>41</v>
      </c>
      <c r="C60" s="6" t="s">
        <v>17</v>
      </c>
      <c r="D60" s="8">
        <f>SUM(E60:J60)</f>
        <v>2126.1999999999998</v>
      </c>
      <c r="E60" s="8">
        <v>2011.3</v>
      </c>
      <c r="F60" s="8">
        <v>114.9</v>
      </c>
      <c r="G60" s="8">
        <v>0</v>
      </c>
      <c r="H60" s="8">
        <v>0</v>
      </c>
      <c r="I60" s="8">
        <v>0</v>
      </c>
      <c r="J60" s="8">
        <v>0</v>
      </c>
      <c r="K60" s="6" t="s">
        <v>17</v>
      </c>
    </row>
    <row r="61" spans="1:11" ht="31" x14ac:dyDescent="0.35">
      <c r="A61" s="21">
        <v>49</v>
      </c>
      <c r="B61" s="7" t="s">
        <v>42</v>
      </c>
      <c r="C61" s="6" t="s">
        <v>17</v>
      </c>
      <c r="D61" s="8">
        <f>SUM(E61:J61)</f>
        <v>2677.364</v>
      </c>
      <c r="E61" s="8">
        <v>0</v>
      </c>
      <c r="F61" s="8">
        <v>632.70000000000005</v>
      </c>
      <c r="G61" s="8">
        <v>22.8</v>
      </c>
      <c r="H61" s="8">
        <v>0</v>
      </c>
      <c r="I61" s="8"/>
      <c r="J61" s="8">
        <f>1944.1*1.04</f>
        <v>2021.864</v>
      </c>
      <c r="K61" s="6" t="s">
        <v>17</v>
      </c>
    </row>
    <row r="62" spans="1:11" ht="124" x14ac:dyDescent="0.35">
      <c r="A62" s="21">
        <v>50</v>
      </c>
      <c r="B62" s="7" t="s">
        <v>163</v>
      </c>
      <c r="C62" s="17" t="s">
        <v>17</v>
      </c>
      <c r="D62" s="8">
        <f>SUM(E62:J62)</f>
        <v>373.7</v>
      </c>
      <c r="E62" s="8">
        <v>0</v>
      </c>
      <c r="F62" s="8">
        <v>0</v>
      </c>
      <c r="G62" s="8">
        <v>373.7</v>
      </c>
      <c r="H62" s="8">
        <v>0</v>
      </c>
      <c r="I62" s="8">
        <v>0</v>
      </c>
      <c r="J62" s="8">
        <v>0</v>
      </c>
      <c r="K62" s="17" t="s">
        <v>17</v>
      </c>
    </row>
    <row r="63" spans="1:11" ht="31" x14ac:dyDescent="0.35">
      <c r="A63" s="21">
        <v>51</v>
      </c>
      <c r="B63" s="7" t="s">
        <v>43</v>
      </c>
      <c r="C63" s="6" t="s">
        <v>17</v>
      </c>
      <c r="D63" s="8">
        <f t="shared" si="18"/>
        <v>489.1</v>
      </c>
      <c r="E63" s="8">
        <v>136.69999999999999</v>
      </c>
      <c r="F63" s="8">
        <v>146.9</v>
      </c>
      <c r="G63" s="8">
        <f>219-13.5</f>
        <v>205.5</v>
      </c>
      <c r="H63" s="8">
        <v>0</v>
      </c>
      <c r="I63" s="8">
        <v>0</v>
      </c>
      <c r="J63" s="8">
        <v>0</v>
      </c>
      <c r="K63" s="6" t="s">
        <v>17</v>
      </c>
    </row>
    <row r="64" spans="1:11" ht="15.5" x14ac:dyDescent="0.35">
      <c r="A64" s="21">
        <v>52</v>
      </c>
      <c r="B64" s="7" t="s">
        <v>19</v>
      </c>
      <c r="C64" s="6" t="s">
        <v>17</v>
      </c>
      <c r="D64" s="8">
        <f t="shared" si="18"/>
        <v>5666.3639999999996</v>
      </c>
      <c r="E64" s="8">
        <f>E59</f>
        <v>2148</v>
      </c>
      <c r="F64" s="8">
        <f t="shared" ref="F64:J64" si="23">F59</f>
        <v>894.5</v>
      </c>
      <c r="G64" s="8">
        <f t="shared" si="23"/>
        <v>602</v>
      </c>
      <c r="H64" s="8">
        <f t="shared" si="23"/>
        <v>0</v>
      </c>
      <c r="I64" s="8">
        <f t="shared" si="23"/>
        <v>0</v>
      </c>
      <c r="J64" s="8">
        <f t="shared" si="23"/>
        <v>2021.864</v>
      </c>
      <c r="K64" s="6" t="s">
        <v>17</v>
      </c>
    </row>
    <row r="65" spans="1:11" ht="74.25" customHeight="1" x14ac:dyDescent="0.35">
      <c r="A65" s="21">
        <v>53</v>
      </c>
      <c r="B65" s="11" t="s">
        <v>44</v>
      </c>
      <c r="C65" s="6" t="s">
        <v>23</v>
      </c>
      <c r="D65" s="8">
        <f t="shared" si="18"/>
        <v>5872.22</v>
      </c>
      <c r="E65" s="8">
        <v>986.4</v>
      </c>
      <c r="F65" s="8">
        <v>1139.9000000000001</v>
      </c>
      <c r="G65" s="8">
        <v>1200</v>
      </c>
      <c r="H65" s="8">
        <v>0</v>
      </c>
      <c r="I65" s="8">
        <f>1200*1.04</f>
        <v>1248</v>
      </c>
      <c r="J65" s="8">
        <f>I65*1.04</f>
        <v>1297.92</v>
      </c>
      <c r="K65" s="9" t="s">
        <v>134</v>
      </c>
    </row>
    <row r="66" spans="1:11" ht="87" customHeight="1" x14ac:dyDescent="0.35">
      <c r="A66" s="21">
        <v>54</v>
      </c>
      <c r="B66" s="11" t="s">
        <v>45</v>
      </c>
      <c r="C66" s="6" t="s">
        <v>17</v>
      </c>
      <c r="D66" s="8">
        <f t="shared" si="18"/>
        <v>609.34400000000005</v>
      </c>
      <c r="E66" s="8">
        <f>SUM(E67)</f>
        <v>90</v>
      </c>
      <c r="F66" s="8">
        <f t="shared" ref="F66:J66" si="24">SUM(F67)</f>
        <v>220</v>
      </c>
      <c r="G66" s="8">
        <f t="shared" si="24"/>
        <v>150</v>
      </c>
      <c r="H66" s="8">
        <f t="shared" si="24"/>
        <v>0</v>
      </c>
      <c r="I66" s="8">
        <f t="shared" si="24"/>
        <v>52</v>
      </c>
      <c r="J66" s="8">
        <f t="shared" si="24"/>
        <v>97.343999999999994</v>
      </c>
      <c r="K66" s="9" t="s">
        <v>135</v>
      </c>
    </row>
    <row r="67" spans="1:11" ht="62" x14ac:dyDescent="0.35">
      <c r="A67" s="21">
        <v>55</v>
      </c>
      <c r="B67" s="7" t="s">
        <v>46</v>
      </c>
      <c r="C67" s="6" t="s">
        <v>17</v>
      </c>
      <c r="D67" s="8">
        <f t="shared" si="18"/>
        <v>609.34400000000005</v>
      </c>
      <c r="E67" s="8">
        <v>90</v>
      </c>
      <c r="F67" s="8">
        <v>220</v>
      </c>
      <c r="G67" s="8">
        <v>150</v>
      </c>
      <c r="H67" s="8">
        <v>0</v>
      </c>
      <c r="I67" s="8">
        <f>50*1.04</f>
        <v>52</v>
      </c>
      <c r="J67" s="8">
        <f>93.6*1.04</f>
        <v>97.343999999999994</v>
      </c>
      <c r="K67" s="6" t="s">
        <v>17</v>
      </c>
    </row>
    <row r="68" spans="1:11" ht="120" x14ac:dyDescent="0.35">
      <c r="A68" s="21">
        <v>56</v>
      </c>
      <c r="B68" s="11" t="s">
        <v>47</v>
      </c>
      <c r="C68" s="6" t="s">
        <v>23</v>
      </c>
      <c r="D68" s="8">
        <f t="shared" si="18"/>
        <v>97.343999999999994</v>
      </c>
      <c r="E68" s="8">
        <v>0</v>
      </c>
      <c r="F68" s="8">
        <v>0</v>
      </c>
      <c r="G68" s="8">
        <v>0</v>
      </c>
      <c r="H68" s="8">
        <v>0</v>
      </c>
      <c r="I68" s="8">
        <v>0</v>
      </c>
      <c r="J68" s="8">
        <f>93.6*1.04</f>
        <v>97.343999999999994</v>
      </c>
      <c r="K68" s="9" t="s">
        <v>136</v>
      </c>
    </row>
    <row r="69" spans="1:11" ht="60" x14ac:dyDescent="0.35">
      <c r="A69" s="21">
        <v>57</v>
      </c>
      <c r="B69" s="11" t="s">
        <v>48</v>
      </c>
      <c r="C69" s="6" t="s">
        <v>23</v>
      </c>
      <c r="D69" s="8">
        <f t="shared" si="18"/>
        <v>179.3</v>
      </c>
      <c r="E69" s="8">
        <v>179.3</v>
      </c>
      <c r="F69" s="8">
        <v>0</v>
      </c>
      <c r="G69" s="8">
        <v>0</v>
      </c>
      <c r="H69" s="8">
        <v>0</v>
      </c>
      <c r="I69" s="8">
        <v>0</v>
      </c>
      <c r="J69" s="8">
        <v>0</v>
      </c>
      <c r="K69" s="9" t="s">
        <v>137</v>
      </c>
    </row>
    <row r="70" spans="1:11" ht="62" x14ac:dyDescent="0.35">
      <c r="A70" s="21">
        <v>58</v>
      </c>
      <c r="B70" s="7" t="s">
        <v>49</v>
      </c>
      <c r="C70" s="6" t="s">
        <v>17</v>
      </c>
      <c r="D70" s="8">
        <f t="shared" si="18"/>
        <v>179.3</v>
      </c>
      <c r="E70" s="8">
        <v>179.3</v>
      </c>
      <c r="F70" s="8">
        <v>0</v>
      </c>
      <c r="G70" s="8">
        <v>0</v>
      </c>
      <c r="H70" s="8">
        <v>0</v>
      </c>
      <c r="I70" s="8">
        <v>0</v>
      </c>
      <c r="J70" s="8">
        <v>0</v>
      </c>
      <c r="K70" s="6" t="s">
        <v>17</v>
      </c>
    </row>
    <row r="71" spans="1:11" ht="285" x14ac:dyDescent="0.35">
      <c r="A71" s="21">
        <v>59</v>
      </c>
      <c r="B71" s="11" t="s">
        <v>50</v>
      </c>
      <c r="C71" s="6" t="s">
        <v>23</v>
      </c>
      <c r="D71" s="8">
        <f t="shared" si="18"/>
        <v>80</v>
      </c>
      <c r="E71" s="8">
        <v>0</v>
      </c>
      <c r="F71" s="8">
        <v>80</v>
      </c>
      <c r="G71" s="8">
        <v>0</v>
      </c>
      <c r="H71" s="8">
        <v>0</v>
      </c>
      <c r="I71" s="8">
        <v>0</v>
      </c>
      <c r="J71" s="8">
        <v>0</v>
      </c>
      <c r="K71" s="9" t="s">
        <v>136</v>
      </c>
    </row>
    <row r="72" spans="1:11" ht="39" customHeight="1" x14ac:dyDescent="0.35">
      <c r="A72" s="21">
        <v>60</v>
      </c>
      <c r="B72" s="42" t="s">
        <v>51</v>
      </c>
      <c r="C72" s="42"/>
      <c r="D72" s="42"/>
      <c r="E72" s="42"/>
      <c r="F72" s="42"/>
      <c r="G72" s="42"/>
      <c r="H72" s="42"/>
      <c r="I72" s="42"/>
      <c r="J72" s="42"/>
      <c r="K72" s="42"/>
    </row>
    <row r="73" spans="1:11" ht="31" x14ac:dyDescent="0.35">
      <c r="A73" s="21">
        <v>61</v>
      </c>
      <c r="B73" s="7" t="s">
        <v>26</v>
      </c>
      <c r="C73" s="6" t="s">
        <v>17</v>
      </c>
      <c r="D73" s="8">
        <f t="shared" ref="D73:D118" si="25">SUM(E73:J73)</f>
        <v>192809.55999999997</v>
      </c>
      <c r="E73" s="8">
        <f>E76+E75+E74</f>
        <v>38255.299999999996</v>
      </c>
      <c r="F73" s="8">
        <f>F76+F75+F74</f>
        <v>86653.9</v>
      </c>
      <c r="G73" s="8">
        <f t="shared" ref="G73:J73" si="26">G76+G75+G74</f>
        <v>67303.399999999994</v>
      </c>
      <c r="H73" s="8">
        <f t="shared" si="26"/>
        <v>0</v>
      </c>
      <c r="I73" s="8">
        <f t="shared" si="26"/>
        <v>260</v>
      </c>
      <c r="J73" s="8">
        <f t="shared" si="26"/>
        <v>336.96000000000004</v>
      </c>
      <c r="K73" s="6" t="s">
        <v>17</v>
      </c>
    </row>
    <row r="74" spans="1:11" ht="15.5" x14ac:dyDescent="0.35">
      <c r="A74" s="21">
        <v>62</v>
      </c>
      <c r="B74" s="7" t="s">
        <v>19</v>
      </c>
      <c r="C74" s="6" t="s">
        <v>17</v>
      </c>
      <c r="D74" s="8">
        <f>SUM(E74:J74)</f>
        <v>111231.56</v>
      </c>
      <c r="E74" s="8">
        <f>E86+E87+E91+E93+E102+E113+E114</f>
        <v>36255.299999999996</v>
      </c>
      <c r="F74" s="8">
        <f>F81+F86+F87+F91+F93+F103+F113+F114</f>
        <v>7075.9</v>
      </c>
      <c r="G74" s="8">
        <f>G81+G86+G87+G91+G93+G106+G113+G114+G117</f>
        <v>67303.399999999994</v>
      </c>
      <c r="H74" s="8">
        <f>H86+H87+H91+H93+H102+H113+H114</f>
        <v>0</v>
      </c>
      <c r="I74" s="8">
        <f>I86+I87+I91+I93+I102+I113+I114</f>
        <v>260</v>
      </c>
      <c r="J74" s="8">
        <f>J86+J87+J91+J93+J102+J113+J114</f>
        <v>336.96000000000004</v>
      </c>
      <c r="K74" s="6" t="s">
        <v>17</v>
      </c>
    </row>
    <row r="75" spans="1:11" ht="15.5" x14ac:dyDescent="0.35">
      <c r="A75" s="21">
        <v>63</v>
      </c>
      <c r="B75" s="7" t="s">
        <v>18</v>
      </c>
      <c r="C75" s="21" t="s">
        <v>17</v>
      </c>
      <c r="D75" s="8">
        <f>SUM(E75:J75)</f>
        <v>15766.8</v>
      </c>
      <c r="E75" s="8">
        <v>0</v>
      </c>
      <c r="F75" s="8">
        <f>F110</f>
        <v>15766.8</v>
      </c>
      <c r="G75" s="8">
        <v>0</v>
      </c>
      <c r="H75" s="8">
        <v>0</v>
      </c>
      <c r="I75" s="8">
        <v>0</v>
      </c>
      <c r="J75" s="8">
        <v>0</v>
      </c>
      <c r="K75" s="21"/>
    </row>
    <row r="76" spans="1:11" ht="15.5" x14ac:dyDescent="0.35">
      <c r="A76" s="21">
        <v>64</v>
      </c>
      <c r="B76" s="7" t="s">
        <v>55</v>
      </c>
      <c r="C76" s="6" t="s">
        <v>17</v>
      </c>
      <c r="D76" s="8">
        <f>SUM(E76:J76)</f>
        <v>65811.199999999997</v>
      </c>
      <c r="E76" s="8">
        <f>E85</f>
        <v>2000</v>
      </c>
      <c r="F76" s="8">
        <f>F112</f>
        <v>63811.199999999997</v>
      </c>
      <c r="G76" s="8">
        <f>G112</f>
        <v>0</v>
      </c>
      <c r="H76" s="8">
        <f t="shared" ref="H76:J76" si="27">H85</f>
        <v>0</v>
      </c>
      <c r="I76" s="8">
        <f t="shared" si="27"/>
        <v>0</v>
      </c>
      <c r="J76" s="8">
        <f t="shared" si="27"/>
        <v>0</v>
      </c>
      <c r="K76" s="6"/>
    </row>
    <row r="77" spans="1:11" ht="108.5" x14ac:dyDescent="0.35">
      <c r="A77" s="21">
        <v>65</v>
      </c>
      <c r="B77" s="7" t="s">
        <v>22</v>
      </c>
      <c r="C77" s="6" t="s">
        <v>17</v>
      </c>
      <c r="D77" s="8">
        <f t="shared" si="25"/>
        <v>192809.55999999997</v>
      </c>
      <c r="E77" s="8">
        <f>SUM(E78:E80)</f>
        <v>38255.299999999996</v>
      </c>
      <c r="F77" s="8">
        <f>SUM(F78:F80)</f>
        <v>86653.9</v>
      </c>
      <c r="G77" s="8">
        <f t="shared" ref="G77:J77" si="28">SUM(G78:G80)</f>
        <v>67303.399999999994</v>
      </c>
      <c r="H77" s="8">
        <f t="shared" si="28"/>
        <v>0</v>
      </c>
      <c r="I77" s="8">
        <f t="shared" si="28"/>
        <v>260</v>
      </c>
      <c r="J77" s="8">
        <f t="shared" si="28"/>
        <v>336.96000000000004</v>
      </c>
      <c r="K77" s="6" t="s">
        <v>17</v>
      </c>
    </row>
    <row r="78" spans="1:11" ht="15.5" x14ac:dyDescent="0.35">
      <c r="A78" s="21">
        <v>66</v>
      </c>
      <c r="B78" s="7" t="s">
        <v>19</v>
      </c>
      <c r="C78" s="6" t="s">
        <v>17</v>
      </c>
      <c r="D78" s="8">
        <f t="shared" si="25"/>
        <v>111231.56</v>
      </c>
      <c r="E78" s="8">
        <f>E74</f>
        <v>36255.299999999996</v>
      </c>
      <c r="F78" s="8">
        <f>F74</f>
        <v>7075.9</v>
      </c>
      <c r="G78" s="8">
        <f t="shared" ref="G78:J78" si="29">G74</f>
        <v>67303.399999999994</v>
      </c>
      <c r="H78" s="8">
        <f t="shared" si="29"/>
        <v>0</v>
      </c>
      <c r="I78" s="8">
        <f t="shared" si="29"/>
        <v>260</v>
      </c>
      <c r="J78" s="8">
        <f t="shared" si="29"/>
        <v>336.96000000000004</v>
      </c>
      <c r="K78" s="6" t="s">
        <v>17</v>
      </c>
    </row>
    <row r="79" spans="1:11" ht="15.5" x14ac:dyDescent="0.35">
      <c r="A79" s="21">
        <v>67</v>
      </c>
      <c r="B79" s="7" t="s">
        <v>18</v>
      </c>
      <c r="C79" s="21" t="s">
        <v>17</v>
      </c>
      <c r="D79" s="8">
        <f>SUM(E79:J79)</f>
        <v>15766.8</v>
      </c>
      <c r="E79" s="8">
        <f>E75</f>
        <v>0</v>
      </c>
      <c r="F79" s="8">
        <f t="shared" ref="F79:J79" si="30">F75</f>
        <v>15766.8</v>
      </c>
      <c r="G79" s="8">
        <f t="shared" si="30"/>
        <v>0</v>
      </c>
      <c r="H79" s="8">
        <f t="shared" si="30"/>
        <v>0</v>
      </c>
      <c r="I79" s="8">
        <f t="shared" si="30"/>
        <v>0</v>
      </c>
      <c r="J79" s="8">
        <f t="shared" si="30"/>
        <v>0</v>
      </c>
      <c r="K79" s="21"/>
    </row>
    <row r="80" spans="1:11" ht="15.5" x14ac:dyDescent="0.35">
      <c r="A80" s="21">
        <v>68</v>
      </c>
      <c r="B80" s="7" t="s">
        <v>55</v>
      </c>
      <c r="C80" s="6" t="s">
        <v>17</v>
      </c>
      <c r="D80" s="8">
        <f t="shared" si="25"/>
        <v>65811.199999999997</v>
      </c>
      <c r="E80" s="8">
        <f>E76</f>
        <v>2000</v>
      </c>
      <c r="F80" s="8">
        <f t="shared" ref="F80:J80" si="31">F76</f>
        <v>63811.199999999997</v>
      </c>
      <c r="G80" s="8">
        <f t="shared" si="31"/>
        <v>0</v>
      </c>
      <c r="H80" s="8">
        <f t="shared" si="31"/>
        <v>0</v>
      </c>
      <c r="I80" s="8">
        <f t="shared" si="31"/>
        <v>0</v>
      </c>
      <c r="J80" s="8">
        <f t="shared" si="31"/>
        <v>0</v>
      </c>
      <c r="K80" s="6" t="s">
        <v>17</v>
      </c>
    </row>
    <row r="81" spans="1:11" ht="75" x14ac:dyDescent="0.35">
      <c r="A81" s="21">
        <v>69</v>
      </c>
      <c r="B81" s="11" t="s">
        <v>52</v>
      </c>
      <c r="C81" s="6" t="s">
        <v>17</v>
      </c>
      <c r="D81" s="8">
        <f>SUM(E81:J81)</f>
        <v>14996.3</v>
      </c>
      <c r="E81" s="8">
        <f>SUM(E82:E84)</f>
        <v>2000</v>
      </c>
      <c r="F81" s="8">
        <f t="shared" ref="F81:J81" si="32">SUM(F82:F84)</f>
        <v>0</v>
      </c>
      <c r="G81" s="8">
        <f t="shared" si="32"/>
        <v>12996.3</v>
      </c>
      <c r="H81" s="8">
        <f t="shared" si="32"/>
        <v>0</v>
      </c>
      <c r="I81" s="8">
        <f t="shared" si="32"/>
        <v>0</v>
      </c>
      <c r="J81" s="8">
        <f t="shared" si="32"/>
        <v>0</v>
      </c>
      <c r="K81" s="6" t="s">
        <v>138</v>
      </c>
    </row>
    <row r="82" spans="1:11" ht="18" customHeight="1" x14ac:dyDescent="0.35">
      <c r="A82" s="21">
        <v>70</v>
      </c>
      <c r="B82" s="7" t="s">
        <v>53</v>
      </c>
      <c r="C82" s="6" t="s">
        <v>17</v>
      </c>
      <c r="D82" s="8">
        <f t="shared" si="25"/>
        <v>1000</v>
      </c>
      <c r="E82" s="8">
        <v>1000</v>
      </c>
      <c r="F82" s="8">
        <v>0</v>
      </c>
      <c r="G82" s="8">
        <v>0</v>
      </c>
      <c r="H82" s="8">
        <v>0</v>
      </c>
      <c r="I82" s="8">
        <v>0</v>
      </c>
      <c r="J82" s="8">
        <v>0</v>
      </c>
      <c r="K82" s="6" t="s">
        <v>17</v>
      </c>
    </row>
    <row r="83" spans="1:11" ht="34.5" customHeight="1" x14ac:dyDescent="0.35">
      <c r="A83" s="21">
        <v>71</v>
      </c>
      <c r="B83" s="7" t="s">
        <v>54</v>
      </c>
      <c r="C83" s="6" t="s">
        <v>17</v>
      </c>
      <c r="D83" s="8">
        <f>SUM(E83:J83)</f>
        <v>1000</v>
      </c>
      <c r="E83" s="8">
        <v>1000</v>
      </c>
      <c r="F83" s="8">
        <v>0</v>
      </c>
      <c r="G83" s="8">
        <v>0</v>
      </c>
      <c r="H83" s="8">
        <v>0</v>
      </c>
      <c r="I83" s="8">
        <v>0</v>
      </c>
      <c r="J83" s="8">
        <v>0</v>
      </c>
      <c r="K83" s="6" t="s">
        <v>17</v>
      </c>
    </row>
    <row r="84" spans="1:11" ht="86.25" customHeight="1" x14ac:dyDescent="0.35">
      <c r="A84" s="21">
        <v>72</v>
      </c>
      <c r="B84" s="7" t="s">
        <v>164</v>
      </c>
      <c r="C84" s="17" t="s">
        <v>17</v>
      </c>
      <c r="D84" s="8">
        <f>SUM(E84:J84)</f>
        <v>12996.3</v>
      </c>
      <c r="E84" s="8"/>
      <c r="F84" s="8"/>
      <c r="G84" s="8">
        <f>17594-426.9-4170.8</f>
        <v>12996.3</v>
      </c>
      <c r="H84" s="8">
        <v>0</v>
      </c>
      <c r="I84" s="8">
        <v>0</v>
      </c>
      <c r="J84" s="8">
        <v>0</v>
      </c>
      <c r="K84" s="17" t="s">
        <v>17</v>
      </c>
    </row>
    <row r="85" spans="1:11" ht="15.5" x14ac:dyDescent="0.35">
      <c r="A85" s="21">
        <v>73</v>
      </c>
      <c r="B85" s="7" t="s">
        <v>55</v>
      </c>
      <c r="C85" s="6" t="s">
        <v>17</v>
      </c>
      <c r="D85" s="8">
        <f t="shared" si="25"/>
        <v>2000</v>
      </c>
      <c r="E85" s="8">
        <v>2000</v>
      </c>
      <c r="F85" s="8">
        <v>0</v>
      </c>
      <c r="G85" s="8">
        <v>0</v>
      </c>
      <c r="H85" s="8">
        <v>0</v>
      </c>
      <c r="I85" s="8">
        <v>0</v>
      </c>
      <c r="J85" s="8">
        <v>0</v>
      </c>
      <c r="K85" s="6" t="s">
        <v>17</v>
      </c>
    </row>
    <row r="86" spans="1:11" ht="60" x14ac:dyDescent="0.35">
      <c r="A86" s="21">
        <v>74</v>
      </c>
      <c r="B86" s="11" t="s">
        <v>199</v>
      </c>
      <c r="C86" s="6" t="s">
        <v>17</v>
      </c>
      <c r="D86" s="8">
        <f t="shared" si="25"/>
        <v>204</v>
      </c>
      <c r="E86" s="8">
        <v>0</v>
      </c>
      <c r="F86" s="8">
        <v>0</v>
      </c>
      <c r="G86" s="8">
        <v>100</v>
      </c>
      <c r="H86" s="8">
        <v>0</v>
      </c>
      <c r="I86" s="8">
        <f>100*1.04</f>
        <v>104</v>
      </c>
      <c r="J86" s="8">
        <v>0</v>
      </c>
      <c r="K86" s="6" t="s">
        <v>17</v>
      </c>
    </row>
    <row r="87" spans="1:11" ht="108.5" customHeight="1" x14ac:dyDescent="0.35">
      <c r="A87" s="21">
        <v>75</v>
      </c>
      <c r="B87" s="11" t="s">
        <v>200</v>
      </c>
      <c r="C87" s="6" t="s">
        <v>23</v>
      </c>
      <c r="D87" s="8">
        <f t="shared" si="25"/>
        <v>874.16000000000008</v>
      </c>
      <c r="E87" s="8">
        <f>SUM(E88:E90)</f>
        <v>233.2</v>
      </c>
      <c r="F87" s="8">
        <f t="shared" ref="F87:J87" si="33">SUM(F88:F90)</f>
        <v>100</v>
      </c>
      <c r="G87" s="8">
        <f t="shared" si="33"/>
        <v>100</v>
      </c>
      <c r="H87" s="8">
        <f t="shared" si="33"/>
        <v>0</v>
      </c>
      <c r="I87" s="8">
        <f t="shared" si="33"/>
        <v>104</v>
      </c>
      <c r="J87" s="8">
        <f t="shared" si="33"/>
        <v>336.96000000000004</v>
      </c>
      <c r="K87" s="9" t="s">
        <v>139</v>
      </c>
    </row>
    <row r="88" spans="1:11" ht="46.5" x14ac:dyDescent="0.35">
      <c r="A88" s="21">
        <v>76</v>
      </c>
      <c r="B88" s="7" t="s">
        <v>58</v>
      </c>
      <c r="C88" s="6" t="s">
        <v>23</v>
      </c>
      <c r="D88" s="8">
        <f t="shared" si="25"/>
        <v>33.200000000000003</v>
      </c>
      <c r="E88" s="8">
        <v>33.200000000000003</v>
      </c>
      <c r="F88" s="8">
        <v>0</v>
      </c>
      <c r="G88" s="8">
        <v>0</v>
      </c>
      <c r="H88" s="8">
        <v>0</v>
      </c>
      <c r="I88" s="8">
        <v>0</v>
      </c>
      <c r="J88" s="8">
        <v>0</v>
      </c>
      <c r="K88" s="9" t="s">
        <v>17</v>
      </c>
    </row>
    <row r="89" spans="1:11" ht="46.5" x14ac:dyDescent="0.35">
      <c r="A89" s="21">
        <v>77</v>
      </c>
      <c r="B89" s="7" t="s">
        <v>59</v>
      </c>
      <c r="C89" s="6" t="s">
        <v>17</v>
      </c>
      <c r="D89" s="8">
        <f t="shared" si="25"/>
        <v>420.48</v>
      </c>
      <c r="E89" s="8">
        <v>100</v>
      </c>
      <c r="F89" s="8">
        <v>50</v>
      </c>
      <c r="G89" s="8">
        <v>50</v>
      </c>
      <c r="H89" s="8">
        <v>0</v>
      </c>
      <c r="I89" s="8">
        <f>50*1.04</f>
        <v>52</v>
      </c>
      <c r="J89" s="8">
        <f>162*1.04</f>
        <v>168.48000000000002</v>
      </c>
      <c r="K89" s="6" t="s">
        <v>17</v>
      </c>
    </row>
    <row r="90" spans="1:11" ht="62" x14ac:dyDescent="0.35">
      <c r="A90" s="21">
        <v>78</v>
      </c>
      <c r="B90" s="7" t="s">
        <v>60</v>
      </c>
      <c r="C90" s="6" t="s">
        <v>17</v>
      </c>
      <c r="D90" s="8">
        <f t="shared" si="25"/>
        <v>420.48</v>
      </c>
      <c r="E90" s="8">
        <v>100</v>
      </c>
      <c r="F90" s="8">
        <v>50</v>
      </c>
      <c r="G90" s="8">
        <v>50</v>
      </c>
      <c r="H90" s="8">
        <v>0</v>
      </c>
      <c r="I90" s="8">
        <f>50*1.04</f>
        <v>52</v>
      </c>
      <c r="J90" s="8">
        <f>162*1.04</f>
        <v>168.48000000000002</v>
      </c>
      <c r="K90" s="9" t="s">
        <v>17</v>
      </c>
    </row>
    <row r="91" spans="1:11" ht="60" x14ac:dyDescent="0.35">
      <c r="A91" s="21">
        <v>79</v>
      </c>
      <c r="B91" s="11" t="s">
        <v>61</v>
      </c>
      <c r="C91" s="6" t="s">
        <v>17</v>
      </c>
      <c r="D91" s="8">
        <f t="shared" si="25"/>
        <v>0</v>
      </c>
      <c r="E91" s="8">
        <v>0</v>
      </c>
      <c r="F91" s="8">
        <v>0</v>
      </c>
      <c r="G91" s="8">
        <v>0</v>
      </c>
      <c r="H91" s="8">
        <v>0</v>
      </c>
      <c r="I91" s="8">
        <v>0</v>
      </c>
      <c r="J91" s="8">
        <v>0</v>
      </c>
      <c r="K91" s="9" t="s">
        <v>157</v>
      </c>
    </row>
    <row r="92" spans="1:11" ht="108.5" x14ac:dyDescent="0.35">
      <c r="A92" s="21">
        <v>80</v>
      </c>
      <c r="B92" s="7" t="s">
        <v>62</v>
      </c>
      <c r="C92" s="6" t="s">
        <v>17</v>
      </c>
      <c r="D92" s="8">
        <f t="shared" si="25"/>
        <v>0</v>
      </c>
      <c r="E92" s="8">
        <v>0</v>
      </c>
      <c r="F92" s="8">
        <v>0</v>
      </c>
      <c r="G92" s="8">
        <v>0</v>
      </c>
      <c r="H92" s="8">
        <v>0</v>
      </c>
      <c r="I92" s="8">
        <v>0</v>
      </c>
      <c r="J92" s="8">
        <v>0</v>
      </c>
      <c r="K92" s="6" t="s">
        <v>17</v>
      </c>
    </row>
    <row r="93" spans="1:11" ht="105" x14ac:dyDescent="0.35">
      <c r="A93" s="21">
        <v>81</v>
      </c>
      <c r="B93" s="11" t="s">
        <v>63</v>
      </c>
      <c r="C93" s="6" t="s">
        <v>23</v>
      </c>
      <c r="D93" s="8">
        <f>SUM(E93:J93)</f>
        <v>77849.2</v>
      </c>
      <c r="E93" s="8">
        <f>SUM(E94:E101)</f>
        <v>33412.1</v>
      </c>
      <c r="F93" s="8">
        <f>SUM(F94:F101)</f>
        <v>5000</v>
      </c>
      <c r="G93" s="8">
        <f>SUM(G94:G101)</f>
        <v>39437.1</v>
      </c>
      <c r="H93" s="8">
        <f t="shared" ref="H93:J93" si="34">SUM(H94:H101)</f>
        <v>0</v>
      </c>
      <c r="I93" s="8">
        <f t="shared" si="34"/>
        <v>0</v>
      </c>
      <c r="J93" s="8">
        <f t="shared" si="34"/>
        <v>0</v>
      </c>
      <c r="K93" s="9" t="s">
        <v>188</v>
      </c>
    </row>
    <row r="94" spans="1:11" ht="31" x14ac:dyDescent="0.35">
      <c r="A94" s="21">
        <v>82</v>
      </c>
      <c r="B94" s="7" t="s">
        <v>64</v>
      </c>
      <c r="C94" s="6" t="s">
        <v>23</v>
      </c>
      <c r="D94" s="8">
        <f>SUM(E94:J94)</f>
        <v>32992.1</v>
      </c>
      <c r="E94" s="8">
        <v>32992.1</v>
      </c>
      <c r="F94" s="8">
        <v>0</v>
      </c>
      <c r="G94" s="8">
        <v>0</v>
      </c>
      <c r="H94" s="8">
        <v>0</v>
      </c>
      <c r="I94" s="8">
        <v>0</v>
      </c>
      <c r="J94" s="8">
        <v>0</v>
      </c>
      <c r="K94" s="9" t="s">
        <v>17</v>
      </c>
    </row>
    <row r="95" spans="1:11" ht="62" x14ac:dyDescent="0.35">
      <c r="A95" s="21">
        <v>83</v>
      </c>
      <c r="B95" s="7" t="s">
        <v>65</v>
      </c>
      <c r="C95" s="6" t="s">
        <v>17</v>
      </c>
      <c r="D95" s="8">
        <f t="shared" si="25"/>
        <v>825</v>
      </c>
      <c r="E95" s="8">
        <v>420</v>
      </c>
      <c r="F95" s="8">
        <v>0</v>
      </c>
      <c r="G95" s="8">
        <v>405</v>
      </c>
      <c r="H95" s="8">
        <v>0</v>
      </c>
      <c r="I95" s="8">
        <v>0</v>
      </c>
      <c r="J95" s="8">
        <v>0</v>
      </c>
      <c r="K95" s="6" t="s">
        <v>17</v>
      </c>
    </row>
    <row r="96" spans="1:11" ht="46.5" x14ac:dyDescent="0.35">
      <c r="A96" s="22">
        <v>84</v>
      </c>
      <c r="B96" s="7" t="s">
        <v>183</v>
      </c>
      <c r="C96" s="22" t="s">
        <v>17</v>
      </c>
      <c r="D96" s="8">
        <f t="shared" si="25"/>
        <v>100</v>
      </c>
      <c r="E96" s="8">
        <v>0</v>
      </c>
      <c r="F96" s="8">
        <v>0</v>
      </c>
      <c r="G96" s="8">
        <v>100</v>
      </c>
      <c r="H96" s="8">
        <v>0</v>
      </c>
      <c r="I96" s="8">
        <v>0</v>
      </c>
      <c r="J96" s="8">
        <v>0</v>
      </c>
      <c r="K96" s="22" t="s">
        <v>17</v>
      </c>
    </row>
    <row r="97" spans="1:11" ht="31" x14ac:dyDescent="0.35">
      <c r="A97" s="22">
        <v>85</v>
      </c>
      <c r="B97" s="7" t="s">
        <v>184</v>
      </c>
      <c r="C97" s="22" t="s">
        <v>17</v>
      </c>
      <c r="D97" s="8">
        <f t="shared" si="25"/>
        <v>183.5</v>
      </c>
      <c r="E97" s="8">
        <v>0</v>
      </c>
      <c r="F97" s="8">
        <v>0</v>
      </c>
      <c r="G97" s="8">
        <v>183.5</v>
      </c>
      <c r="H97" s="8">
        <v>0</v>
      </c>
      <c r="I97" s="8">
        <v>0</v>
      </c>
      <c r="J97" s="8">
        <v>0</v>
      </c>
      <c r="K97" s="22" t="s">
        <v>17</v>
      </c>
    </row>
    <row r="98" spans="1:11" ht="46.5" x14ac:dyDescent="0.35">
      <c r="A98" s="22">
        <v>86</v>
      </c>
      <c r="B98" s="7" t="s">
        <v>185</v>
      </c>
      <c r="C98" s="22" t="s">
        <v>17</v>
      </c>
      <c r="D98" s="8">
        <f t="shared" si="25"/>
        <v>75</v>
      </c>
      <c r="E98" s="8">
        <v>0</v>
      </c>
      <c r="F98" s="8">
        <v>0</v>
      </c>
      <c r="G98" s="8">
        <v>75</v>
      </c>
      <c r="H98" s="8">
        <v>0</v>
      </c>
      <c r="I98" s="8">
        <v>0</v>
      </c>
      <c r="J98" s="8">
        <v>0</v>
      </c>
      <c r="K98" s="22" t="s">
        <v>17</v>
      </c>
    </row>
    <row r="99" spans="1:11" ht="31" x14ac:dyDescent="0.35">
      <c r="A99" s="22">
        <v>87</v>
      </c>
      <c r="B99" s="7" t="s">
        <v>186</v>
      </c>
      <c r="C99" s="22" t="s">
        <v>17</v>
      </c>
      <c r="D99" s="8">
        <f t="shared" si="25"/>
        <v>100</v>
      </c>
      <c r="E99" s="8">
        <v>0</v>
      </c>
      <c r="F99" s="8">
        <v>0</v>
      </c>
      <c r="G99" s="8">
        <v>100</v>
      </c>
      <c r="H99" s="8">
        <v>0</v>
      </c>
      <c r="I99" s="8">
        <v>0</v>
      </c>
      <c r="J99" s="8">
        <v>0</v>
      </c>
      <c r="K99" s="22" t="s">
        <v>17</v>
      </c>
    </row>
    <row r="100" spans="1:11" ht="46.5" x14ac:dyDescent="0.35">
      <c r="A100" s="22">
        <v>88</v>
      </c>
      <c r="B100" s="7" t="s">
        <v>187</v>
      </c>
      <c r="C100" s="22" t="s">
        <v>17</v>
      </c>
      <c r="D100" s="8">
        <f t="shared" si="25"/>
        <v>22.5</v>
      </c>
      <c r="E100" s="8">
        <v>0</v>
      </c>
      <c r="F100" s="8">
        <v>0</v>
      </c>
      <c r="G100" s="8">
        <v>22.5</v>
      </c>
      <c r="H100" s="8">
        <v>0</v>
      </c>
      <c r="I100" s="8">
        <v>0</v>
      </c>
      <c r="J100" s="8">
        <v>0</v>
      </c>
      <c r="K100" s="22" t="s">
        <v>17</v>
      </c>
    </row>
    <row r="101" spans="1:11" ht="62" x14ac:dyDescent="0.35">
      <c r="A101" s="22">
        <v>89</v>
      </c>
      <c r="B101" s="7" t="s">
        <v>66</v>
      </c>
      <c r="C101" s="6" t="s">
        <v>17</v>
      </c>
      <c r="D101" s="8">
        <f>SUM(E101:J101)</f>
        <v>43551.1</v>
      </c>
      <c r="E101" s="8">
        <v>0</v>
      </c>
      <c r="F101" s="8">
        <v>5000</v>
      </c>
      <c r="G101" s="8">
        <f>39712.1-1161</f>
        <v>38551.1</v>
      </c>
      <c r="H101" s="8">
        <v>0</v>
      </c>
      <c r="I101" s="8">
        <v>0</v>
      </c>
      <c r="J101" s="8">
        <v>0</v>
      </c>
      <c r="K101" s="6" t="s">
        <v>17</v>
      </c>
    </row>
    <row r="102" spans="1:11" ht="91.5" customHeight="1" x14ac:dyDescent="0.35">
      <c r="A102" s="22">
        <v>90</v>
      </c>
      <c r="B102" s="11" t="s">
        <v>196</v>
      </c>
      <c r="C102" s="6" t="s">
        <v>17</v>
      </c>
      <c r="D102" s="8">
        <f>SUM(E102:J102)</f>
        <v>83424.899999999994</v>
      </c>
      <c r="E102" s="8">
        <f>SUM(E103:E105)</f>
        <v>0</v>
      </c>
      <c r="F102" s="8">
        <f>SUM(F103:F105)</f>
        <v>80424.899999999994</v>
      </c>
      <c r="G102" s="8">
        <f t="shared" ref="G102:J102" si="35">SUM(G103:G105)</f>
        <v>3000</v>
      </c>
      <c r="H102" s="8">
        <f t="shared" si="35"/>
        <v>0</v>
      </c>
      <c r="I102" s="8">
        <f t="shared" si="35"/>
        <v>0</v>
      </c>
      <c r="J102" s="8">
        <f t="shared" si="35"/>
        <v>0</v>
      </c>
      <c r="K102" s="6" t="s">
        <v>17</v>
      </c>
    </row>
    <row r="103" spans="1:11" ht="15.5" x14ac:dyDescent="0.35">
      <c r="A103" s="22">
        <v>91</v>
      </c>
      <c r="B103" s="7" t="s">
        <v>19</v>
      </c>
      <c r="C103" s="21"/>
      <c r="D103" s="8">
        <f t="shared" ref="D103:D105" si="36">SUM(E103:J103)</f>
        <v>3846.9</v>
      </c>
      <c r="E103" s="8">
        <f>E107</f>
        <v>0</v>
      </c>
      <c r="F103" s="8">
        <f>F107</f>
        <v>846.9</v>
      </c>
      <c r="G103" s="8">
        <f t="shared" ref="G103:J103" si="37">G107</f>
        <v>3000</v>
      </c>
      <c r="H103" s="8">
        <f t="shared" si="37"/>
        <v>0</v>
      </c>
      <c r="I103" s="8">
        <f t="shared" si="37"/>
        <v>0</v>
      </c>
      <c r="J103" s="8">
        <f t="shared" si="37"/>
        <v>0</v>
      </c>
      <c r="K103" s="21" t="s">
        <v>17</v>
      </c>
    </row>
    <row r="104" spans="1:11" ht="15.5" x14ac:dyDescent="0.35">
      <c r="A104" s="22">
        <v>92</v>
      </c>
      <c r="B104" s="7" t="s">
        <v>182</v>
      </c>
      <c r="C104" s="21"/>
      <c r="D104" s="8">
        <f t="shared" si="36"/>
        <v>15766.8</v>
      </c>
      <c r="E104" s="8">
        <f>E110</f>
        <v>0</v>
      </c>
      <c r="F104" s="8">
        <f>F110</f>
        <v>15766.8</v>
      </c>
      <c r="G104" s="8">
        <f t="shared" ref="G104:J104" si="38">G110</f>
        <v>0</v>
      </c>
      <c r="H104" s="8">
        <f t="shared" si="38"/>
        <v>0</v>
      </c>
      <c r="I104" s="8">
        <f t="shared" si="38"/>
        <v>0</v>
      </c>
      <c r="J104" s="8">
        <f t="shared" si="38"/>
        <v>0</v>
      </c>
      <c r="K104" s="21" t="s">
        <v>17</v>
      </c>
    </row>
    <row r="105" spans="1:11" ht="15.5" x14ac:dyDescent="0.35">
      <c r="A105" s="22">
        <v>93</v>
      </c>
      <c r="B105" s="7" t="s">
        <v>55</v>
      </c>
      <c r="C105" s="21"/>
      <c r="D105" s="8">
        <f t="shared" si="36"/>
        <v>63811.199999999997</v>
      </c>
      <c r="E105" s="8">
        <f>E112</f>
        <v>0</v>
      </c>
      <c r="F105" s="8">
        <f>F112</f>
        <v>63811.199999999997</v>
      </c>
      <c r="G105" s="8">
        <f t="shared" ref="G105:J105" si="39">G112</f>
        <v>0</v>
      </c>
      <c r="H105" s="8">
        <f t="shared" si="39"/>
        <v>0</v>
      </c>
      <c r="I105" s="8">
        <f t="shared" si="39"/>
        <v>0</v>
      </c>
      <c r="J105" s="8">
        <f t="shared" si="39"/>
        <v>0</v>
      </c>
      <c r="K105" s="21" t="s">
        <v>17</v>
      </c>
    </row>
    <row r="106" spans="1:11" ht="62" x14ac:dyDescent="0.35">
      <c r="A106" s="22">
        <v>94</v>
      </c>
      <c r="B106" s="7" t="s">
        <v>68</v>
      </c>
      <c r="C106" s="6" t="s">
        <v>23</v>
      </c>
      <c r="D106" s="8">
        <f>SUM(E106:J106)</f>
        <v>3846.9</v>
      </c>
      <c r="E106" s="8">
        <f>E107</f>
        <v>0</v>
      </c>
      <c r="F106" s="8">
        <f t="shared" ref="F106:J106" si="40">F107</f>
        <v>846.9</v>
      </c>
      <c r="G106" s="8">
        <f t="shared" si="40"/>
        <v>3000</v>
      </c>
      <c r="H106" s="8">
        <f t="shared" si="40"/>
        <v>0</v>
      </c>
      <c r="I106" s="8">
        <f t="shared" si="40"/>
        <v>0</v>
      </c>
      <c r="J106" s="8">
        <f t="shared" si="40"/>
        <v>0</v>
      </c>
      <c r="K106" s="9" t="s">
        <v>17</v>
      </c>
    </row>
    <row r="107" spans="1:11" ht="15.5" x14ac:dyDescent="0.35">
      <c r="A107" s="22">
        <v>95</v>
      </c>
      <c r="B107" s="7" t="s">
        <v>19</v>
      </c>
      <c r="C107" s="21" t="s">
        <v>23</v>
      </c>
      <c r="D107" s="8">
        <f>SUM(E107:J107)</f>
        <v>3846.9</v>
      </c>
      <c r="E107" s="8">
        <v>0</v>
      </c>
      <c r="F107" s="8">
        <v>846.9</v>
      </c>
      <c r="G107" s="8">
        <v>3000</v>
      </c>
      <c r="H107" s="8">
        <v>0</v>
      </c>
      <c r="I107" s="8">
        <v>0</v>
      </c>
      <c r="J107" s="8">
        <v>0</v>
      </c>
      <c r="K107" s="9" t="s">
        <v>17</v>
      </c>
    </row>
    <row r="108" spans="1:11" ht="93" x14ac:dyDescent="0.35">
      <c r="A108" s="22">
        <v>96</v>
      </c>
      <c r="B108" s="7" t="s">
        <v>69</v>
      </c>
      <c r="C108" s="6" t="s">
        <v>17</v>
      </c>
      <c r="D108" s="8">
        <f>SUM(E108:J108)</f>
        <v>0</v>
      </c>
      <c r="E108" s="8">
        <v>0</v>
      </c>
      <c r="F108" s="8">
        <v>0</v>
      </c>
      <c r="G108" s="8">
        <v>0</v>
      </c>
      <c r="H108" s="8">
        <v>0</v>
      </c>
      <c r="I108" s="8">
        <v>0</v>
      </c>
      <c r="J108" s="8">
        <v>0</v>
      </c>
      <c r="K108" s="6" t="s">
        <v>17</v>
      </c>
    </row>
    <row r="109" spans="1:11" ht="46.5" x14ac:dyDescent="0.35">
      <c r="A109" s="22">
        <v>97</v>
      </c>
      <c r="B109" s="7" t="s">
        <v>75</v>
      </c>
      <c r="C109" s="6" t="s">
        <v>17</v>
      </c>
      <c r="D109" s="8">
        <f t="shared" si="25"/>
        <v>15766.8</v>
      </c>
      <c r="E109" s="8">
        <f>E110</f>
        <v>0</v>
      </c>
      <c r="F109" s="8">
        <f t="shared" ref="F109:J109" si="41">F110</f>
        <v>15766.8</v>
      </c>
      <c r="G109" s="8">
        <f t="shared" si="41"/>
        <v>0</v>
      </c>
      <c r="H109" s="8">
        <f t="shared" si="41"/>
        <v>0</v>
      </c>
      <c r="I109" s="8">
        <f t="shared" si="41"/>
        <v>0</v>
      </c>
      <c r="J109" s="8">
        <f t="shared" si="41"/>
        <v>0</v>
      </c>
      <c r="K109" s="6" t="s">
        <v>17</v>
      </c>
    </row>
    <row r="110" spans="1:11" ht="15.5" x14ac:dyDescent="0.35">
      <c r="A110" s="22">
        <v>98</v>
      </c>
      <c r="B110" s="7" t="s">
        <v>182</v>
      </c>
      <c r="C110" s="21" t="s">
        <v>17</v>
      </c>
      <c r="D110" s="8">
        <f t="shared" si="25"/>
        <v>15766.8</v>
      </c>
      <c r="E110" s="8">
        <v>0</v>
      </c>
      <c r="F110" s="8">
        <v>15766.8</v>
      </c>
      <c r="G110" s="8">
        <v>0</v>
      </c>
      <c r="H110" s="8">
        <v>0</v>
      </c>
      <c r="I110" s="8">
        <v>0</v>
      </c>
      <c r="J110" s="8">
        <v>0</v>
      </c>
      <c r="K110" s="21" t="s">
        <v>17</v>
      </c>
    </row>
    <row r="111" spans="1:11" ht="155" x14ac:dyDescent="0.35">
      <c r="A111" s="22">
        <v>99</v>
      </c>
      <c r="B111" s="7" t="s">
        <v>70</v>
      </c>
      <c r="C111" s="6" t="s">
        <v>17</v>
      </c>
      <c r="D111" s="8">
        <f t="shared" si="25"/>
        <v>63811.199999999997</v>
      </c>
      <c r="E111" s="8">
        <f>E112</f>
        <v>0</v>
      </c>
      <c r="F111" s="8">
        <f t="shared" ref="F111:J111" si="42">F112</f>
        <v>63811.199999999997</v>
      </c>
      <c r="G111" s="8">
        <f t="shared" si="42"/>
        <v>0</v>
      </c>
      <c r="H111" s="8">
        <f t="shared" si="42"/>
        <v>0</v>
      </c>
      <c r="I111" s="8">
        <f t="shared" si="42"/>
        <v>0</v>
      </c>
      <c r="J111" s="8">
        <f t="shared" si="42"/>
        <v>0</v>
      </c>
      <c r="K111" s="6" t="s">
        <v>17</v>
      </c>
    </row>
    <row r="112" spans="1:11" ht="15.5" x14ac:dyDescent="0.35">
      <c r="A112" s="22">
        <v>100</v>
      </c>
      <c r="B112" s="7" t="s">
        <v>55</v>
      </c>
      <c r="C112" s="6" t="s">
        <v>17</v>
      </c>
      <c r="D112" s="8">
        <f t="shared" si="25"/>
        <v>63811.199999999997</v>
      </c>
      <c r="E112" s="8">
        <v>0</v>
      </c>
      <c r="F112" s="8">
        <v>63811.199999999997</v>
      </c>
      <c r="G112" s="8">
        <v>0</v>
      </c>
      <c r="H112" s="8">
        <v>0</v>
      </c>
      <c r="I112" s="8">
        <v>0</v>
      </c>
      <c r="J112" s="8">
        <v>0</v>
      </c>
      <c r="K112" s="6" t="s">
        <v>17</v>
      </c>
    </row>
    <row r="113" spans="1:11" ht="210" x14ac:dyDescent="0.35">
      <c r="A113" s="22">
        <v>101</v>
      </c>
      <c r="B113" s="11" t="s">
        <v>71</v>
      </c>
      <c r="C113" s="6" t="s">
        <v>23</v>
      </c>
      <c r="D113" s="8">
        <f t="shared" si="25"/>
        <v>9545</v>
      </c>
      <c r="E113" s="8">
        <v>2550</v>
      </c>
      <c r="F113" s="8">
        <v>995</v>
      </c>
      <c r="G113" s="8">
        <v>6000</v>
      </c>
      <c r="H113" s="8">
        <v>0</v>
      </c>
      <c r="I113" s="8">
        <v>0</v>
      </c>
      <c r="J113" s="8">
        <v>0</v>
      </c>
      <c r="K113" s="9" t="s">
        <v>141</v>
      </c>
    </row>
    <row r="114" spans="1:11" ht="60" x14ac:dyDescent="0.35">
      <c r="A114" s="22">
        <v>102</v>
      </c>
      <c r="B114" s="11" t="s">
        <v>72</v>
      </c>
      <c r="C114" s="6" t="s">
        <v>23</v>
      </c>
      <c r="D114" s="8">
        <f t="shared" si="25"/>
        <v>296</v>
      </c>
      <c r="E114" s="8">
        <f>SUM(E115:E116)</f>
        <v>60</v>
      </c>
      <c r="F114" s="8">
        <f t="shared" ref="F114:J114" si="43">SUM(F115:F116)</f>
        <v>134</v>
      </c>
      <c r="G114" s="8">
        <f t="shared" si="43"/>
        <v>50</v>
      </c>
      <c r="H114" s="8">
        <f t="shared" si="43"/>
        <v>0</v>
      </c>
      <c r="I114" s="8">
        <f t="shared" si="43"/>
        <v>52</v>
      </c>
      <c r="J114" s="8">
        <f t="shared" si="43"/>
        <v>0</v>
      </c>
      <c r="K114" s="9" t="s">
        <v>142</v>
      </c>
    </row>
    <row r="115" spans="1:11" ht="77.5" x14ac:dyDescent="0.35">
      <c r="A115" s="22">
        <v>103</v>
      </c>
      <c r="B115" s="7" t="s">
        <v>73</v>
      </c>
      <c r="C115" s="6" t="s">
        <v>17</v>
      </c>
      <c r="D115" s="8">
        <f t="shared" si="25"/>
        <v>212</v>
      </c>
      <c r="E115" s="8">
        <v>60</v>
      </c>
      <c r="F115" s="8">
        <v>50</v>
      </c>
      <c r="G115" s="8">
        <v>50</v>
      </c>
      <c r="H115" s="8">
        <v>0</v>
      </c>
      <c r="I115" s="8">
        <f>50*1.04</f>
        <v>52</v>
      </c>
      <c r="J115" s="8">
        <v>0</v>
      </c>
      <c r="K115" s="6" t="s">
        <v>17</v>
      </c>
    </row>
    <row r="116" spans="1:11" ht="62" x14ac:dyDescent="0.35">
      <c r="A116" s="22">
        <v>104</v>
      </c>
      <c r="B116" s="7" t="s">
        <v>74</v>
      </c>
      <c r="C116" s="6" t="s">
        <v>17</v>
      </c>
      <c r="D116" s="8">
        <f t="shared" si="25"/>
        <v>84</v>
      </c>
      <c r="E116" s="8">
        <v>0</v>
      </c>
      <c r="F116" s="8">
        <v>84</v>
      </c>
      <c r="G116" s="8">
        <v>0</v>
      </c>
      <c r="H116" s="8">
        <v>0</v>
      </c>
      <c r="I116" s="8">
        <v>0</v>
      </c>
      <c r="J116" s="8">
        <v>0</v>
      </c>
      <c r="K116" s="6" t="s">
        <v>17</v>
      </c>
    </row>
    <row r="117" spans="1:11" ht="90" x14ac:dyDescent="0.35">
      <c r="A117" s="22">
        <v>105</v>
      </c>
      <c r="B117" s="11" t="s">
        <v>165</v>
      </c>
      <c r="C117" s="17" t="s">
        <v>23</v>
      </c>
      <c r="D117" s="8">
        <f t="shared" si="25"/>
        <v>5620</v>
      </c>
      <c r="E117" s="8"/>
      <c r="F117" s="8"/>
      <c r="G117" s="8">
        <v>5620</v>
      </c>
      <c r="H117" s="8">
        <v>0</v>
      </c>
      <c r="I117" s="8">
        <v>0</v>
      </c>
      <c r="J117" s="8">
        <v>0</v>
      </c>
      <c r="K117" s="17" t="s">
        <v>17</v>
      </c>
    </row>
    <row r="118" spans="1:11" ht="46.5" x14ac:dyDescent="0.35">
      <c r="A118" s="22">
        <v>106</v>
      </c>
      <c r="B118" s="7" t="s">
        <v>166</v>
      </c>
      <c r="C118" s="17" t="s">
        <v>17</v>
      </c>
      <c r="D118" s="8">
        <f t="shared" si="25"/>
        <v>5620</v>
      </c>
      <c r="E118" s="8"/>
      <c r="F118" s="8"/>
      <c r="G118" s="8">
        <v>5620</v>
      </c>
      <c r="H118" s="8">
        <v>0</v>
      </c>
      <c r="I118" s="8">
        <v>0</v>
      </c>
      <c r="J118" s="8">
        <v>0</v>
      </c>
      <c r="K118" s="17" t="s">
        <v>17</v>
      </c>
    </row>
    <row r="119" spans="1:11" ht="15.75" customHeight="1" x14ac:dyDescent="0.35">
      <c r="A119" s="22">
        <v>107</v>
      </c>
      <c r="B119" s="42" t="s">
        <v>76</v>
      </c>
      <c r="C119" s="42"/>
      <c r="D119" s="42"/>
      <c r="E119" s="42"/>
      <c r="F119" s="42"/>
      <c r="G119" s="42"/>
      <c r="H119" s="42"/>
      <c r="I119" s="42"/>
      <c r="J119" s="42"/>
      <c r="K119" s="42"/>
    </row>
    <row r="120" spans="1:11" ht="31" x14ac:dyDescent="0.35">
      <c r="A120" s="22">
        <v>108</v>
      </c>
      <c r="B120" s="7" t="s">
        <v>77</v>
      </c>
      <c r="C120" s="6" t="s">
        <v>17</v>
      </c>
      <c r="D120" s="8">
        <f>SUM(E120:J120)</f>
        <v>50352.388000000006</v>
      </c>
      <c r="E120" s="8">
        <f>SUM(E121)</f>
        <v>1009.3</v>
      </c>
      <c r="F120" s="8">
        <f t="shared" ref="F120:J120" si="44">SUM(F121)</f>
        <v>50.7</v>
      </c>
      <c r="G120" s="8">
        <f>SUM(G121)</f>
        <v>7539.2999999999993</v>
      </c>
      <c r="H120" s="8">
        <f t="shared" si="44"/>
        <v>15600</v>
      </c>
      <c r="I120" s="8">
        <f t="shared" si="44"/>
        <v>26052</v>
      </c>
      <c r="J120" s="8">
        <f t="shared" si="44"/>
        <v>101.08800000000001</v>
      </c>
      <c r="K120" s="6" t="s">
        <v>17</v>
      </c>
    </row>
    <row r="121" spans="1:11" ht="15.5" x14ac:dyDescent="0.35">
      <c r="A121" s="22">
        <v>109</v>
      </c>
      <c r="B121" s="7" t="s">
        <v>19</v>
      </c>
      <c r="C121" s="6" t="s">
        <v>17</v>
      </c>
      <c r="D121" s="8">
        <f t="shared" ref="D121:D123" si="45">SUM(E121:J121)</f>
        <v>50352.388000000006</v>
      </c>
      <c r="E121" s="8">
        <f>E124+E128+E129+E130+E135+E138+E139</f>
        <v>1009.3</v>
      </c>
      <c r="F121" s="8">
        <f t="shared" ref="F121:J121" si="46">F124+F128+F129+F130+F135+F138+F139</f>
        <v>50.7</v>
      </c>
      <c r="G121" s="8">
        <f t="shared" si="46"/>
        <v>7539.2999999999993</v>
      </c>
      <c r="H121" s="8">
        <f t="shared" si="46"/>
        <v>15600</v>
      </c>
      <c r="I121" s="8">
        <f t="shared" si="46"/>
        <v>26052</v>
      </c>
      <c r="J121" s="8">
        <f t="shared" si="46"/>
        <v>101.08800000000001</v>
      </c>
      <c r="K121" s="6" t="s">
        <v>17</v>
      </c>
    </row>
    <row r="122" spans="1:11" ht="108.5" x14ac:dyDescent="0.35">
      <c r="A122" s="22">
        <v>110</v>
      </c>
      <c r="B122" s="7" t="s">
        <v>22</v>
      </c>
      <c r="C122" s="6" t="s">
        <v>17</v>
      </c>
      <c r="D122" s="8">
        <f t="shared" si="45"/>
        <v>50352.388000000006</v>
      </c>
      <c r="E122" s="8">
        <f>SUM(E123)</f>
        <v>1009.3</v>
      </c>
      <c r="F122" s="8">
        <f t="shared" ref="F122:J122" si="47">SUM(F123)</f>
        <v>50.7</v>
      </c>
      <c r="G122" s="8">
        <f t="shared" si="47"/>
        <v>7539.2999999999993</v>
      </c>
      <c r="H122" s="8">
        <f t="shared" si="47"/>
        <v>15600</v>
      </c>
      <c r="I122" s="8">
        <f t="shared" si="47"/>
        <v>26052</v>
      </c>
      <c r="J122" s="8">
        <f t="shared" si="47"/>
        <v>101.08800000000001</v>
      </c>
      <c r="K122" s="6" t="s">
        <v>17</v>
      </c>
    </row>
    <row r="123" spans="1:11" ht="15.5" x14ac:dyDescent="0.35">
      <c r="A123" s="22">
        <v>111</v>
      </c>
      <c r="B123" s="7" t="s">
        <v>19</v>
      </c>
      <c r="C123" s="6" t="s">
        <v>17</v>
      </c>
      <c r="D123" s="8">
        <f t="shared" si="45"/>
        <v>50352.388000000006</v>
      </c>
      <c r="E123" s="8">
        <f>E121</f>
        <v>1009.3</v>
      </c>
      <c r="F123" s="8">
        <f t="shared" ref="F123:J123" si="48">F121</f>
        <v>50.7</v>
      </c>
      <c r="G123" s="8">
        <f>G121</f>
        <v>7539.2999999999993</v>
      </c>
      <c r="H123" s="8">
        <f t="shared" si="48"/>
        <v>15600</v>
      </c>
      <c r="I123" s="8">
        <f t="shared" si="48"/>
        <v>26052</v>
      </c>
      <c r="J123" s="8">
        <f t="shared" si="48"/>
        <v>101.08800000000001</v>
      </c>
      <c r="K123" s="6" t="s">
        <v>17</v>
      </c>
    </row>
    <row r="124" spans="1:11" ht="150" x14ac:dyDescent="0.35">
      <c r="A124" s="22">
        <v>112</v>
      </c>
      <c r="B124" s="11" t="s">
        <v>78</v>
      </c>
      <c r="C124" s="6" t="s">
        <v>17</v>
      </c>
      <c r="D124" s="8">
        <f>SUM(E124:J124)</f>
        <v>3765.9</v>
      </c>
      <c r="E124" s="8">
        <f>SUM(E125:E127)</f>
        <v>779.3</v>
      </c>
      <c r="F124" s="8">
        <f>SUM(F125:F127)</f>
        <v>0.7</v>
      </c>
      <c r="G124" s="8">
        <f>SUM(G125:G127)</f>
        <v>2985.9</v>
      </c>
      <c r="H124" s="8">
        <f t="shared" ref="H124:J124" si="49">SUM(H125:H127)</f>
        <v>0</v>
      </c>
      <c r="I124" s="8">
        <f t="shared" si="49"/>
        <v>0</v>
      </c>
      <c r="J124" s="8">
        <f t="shared" si="49"/>
        <v>0</v>
      </c>
      <c r="K124" s="6" t="s">
        <v>143</v>
      </c>
    </row>
    <row r="125" spans="1:11" ht="93" x14ac:dyDescent="0.35">
      <c r="A125" s="22">
        <v>113</v>
      </c>
      <c r="B125" s="7" t="s">
        <v>79</v>
      </c>
      <c r="C125" s="6" t="s">
        <v>17</v>
      </c>
      <c r="D125" s="8">
        <f t="shared" ref="D125:D139" si="50">SUM(E125:J125)</f>
        <v>33.799999999999997</v>
      </c>
      <c r="E125" s="8">
        <v>33.799999999999997</v>
      </c>
      <c r="F125" s="8">
        <v>0</v>
      </c>
      <c r="G125" s="8">
        <v>0</v>
      </c>
      <c r="H125" s="8">
        <v>0</v>
      </c>
      <c r="I125" s="8">
        <f t="shared" ref="I125:J125" si="51">I137</f>
        <v>0</v>
      </c>
      <c r="J125" s="8">
        <f t="shared" si="51"/>
        <v>0</v>
      </c>
      <c r="K125" s="6" t="s">
        <v>17</v>
      </c>
    </row>
    <row r="126" spans="1:11" ht="31" x14ac:dyDescent="0.35">
      <c r="A126" s="22">
        <v>114</v>
      </c>
      <c r="B126" s="7" t="s">
        <v>80</v>
      </c>
      <c r="C126" s="6" t="s">
        <v>17</v>
      </c>
      <c r="D126" s="8">
        <f t="shared" si="50"/>
        <v>745.5</v>
      </c>
      <c r="E126" s="8">
        <v>745.5</v>
      </c>
      <c r="F126" s="8">
        <v>0</v>
      </c>
      <c r="G126" s="8">
        <v>0</v>
      </c>
      <c r="H126" s="8">
        <v>0</v>
      </c>
      <c r="I126" s="8">
        <v>0</v>
      </c>
      <c r="J126" s="8">
        <v>0</v>
      </c>
      <c r="K126" s="6" t="s">
        <v>17</v>
      </c>
    </row>
    <row r="127" spans="1:11" ht="62" x14ac:dyDescent="0.35">
      <c r="A127" s="22">
        <v>115</v>
      </c>
      <c r="B127" s="7" t="s">
        <v>81</v>
      </c>
      <c r="C127" s="6" t="s">
        <v>17</v>
      </c>
      <c r="D127" s="8">
        <f t="shared" si="50"/>
        <v>2986.6</v>
      </c>
      <c r="E127" s="8">
        <v>0</v>
      </c>
      <c r="F127" s="8">
        <v>0.7</v>
      </c>
      <c r="G127" s="8">
        <f>4555.3-1569.4</f>
        <v>2985.9</v>
      </c>
      <c r="H127" s="8">
        <v>0</v>
      </c>
      <c r="I127" s="8">
        <v>0</v>
      </c>
      <c r="J127" s="8">
        <v>0</v>
      </c>
      <c r="K127" s="6" t="s">
        <v>17</v>
      </c>
    </row>
    <row r="128" spans="1:11" ht="180" x14ac:dyDescent="0.35">
      <c r="A128" s="22">
        <v>116</v>
      </c>
      <c r="B128" s="11" t="s">
        <v>82</v>
      </c>
      <c r="C128" s="6" t="s">
        <v>17</v>
      </c>
      <c r="D128" s="8">
        <f t="shared" si="50"/>
        <v>0</v>
      </c>
      <c r="E128" s="8">
        <v>0</v>
      </c>
      <c r="F128" s="8">
        <v>0</v>
      </c>
      <c r="G128" s="8">
        <v>0</v>
      </c>
      <c r="H128" s="8">
        <v>0</v>
      </c>
      <c r="I128" s="8">
        <v>0</v>
      </c>
      <c r="J128" s="8">
        <v>0</v>
      </c>
      <c r="K128" s="9" t="s">
        <v>144</v>
      </c>
    </row>
    <row r="129" spans="1:11" ht="75" x14ac:dyDescent="0.35">
      <c r="A129" s="22">
        <v>117</v>
      </c>
      <c r="B129" s="11" t="s">
        <v>83</v>
      </c>
      <c r="C129" s="6" t="s">
        <v>17</v>
      </c>
      <c r="D129" s="8">
        <f t="shared" si="50"/>
        <v>0</v>
      </c>
      <c r="E129" s="8">
        <v>0</v>
      </c>
      <c r="F129" s="8">
        <v>0</v>
      </c>
      <c r="G129" s="8">
        <v>0</v>
      </c>
      <c r="H129" s="8">
        <v>0</v>
      </c>
      <c r="I129" s="8">
        <v>0</v>
      </c>
      <c r="J129" s="8">
        <v>0</v>
      </c>
      <c r="K129" s="6" t="s">
        <v>17</v>
      </c>
    </row>
    <row r="130" spans="1:11" ht="90" x14ac:dyDescent="0.35">
      <c r="A130" s="22">
        <v>118</v>
      </c>
      <c r="B130" s="11" t="s">
        <v>84</v>
      </c>
      <c r="C130" s="6" t="s">
        <v>23</v>
      </c>
      <c r="D130" s="8">
        <f>SUM(E130:J130)</f>
        <v>46244.4</v>
      </c>
      <c r="E130" s="8">
        <f>SUM(E131:E134)</f>
        <v>141</v>
      </c>
      <c r="F130" s="8">
        <f t="shared" ref="E130:G130" si="52">SUM(F131:F134)</f>
        <v>0</v>
      </c>
      <c r="G130" s="8">
        <f t="shared" si="52"/>
        <v>4503.3999999999996</v>
      </c>
      <c r="H130" s="8">
        <f>SUM(H131:H134)</f>
        <v>15600</v>
      </c>
      <c r="I130" s="8">
        <f>SUM(I131:I134)</f>
        <v>26000</v>
      </c>
      <c r="J130" s="8">
        <f>SUM(J131:J134)</f>
        <v>0</v>
      </c>
      <c r="K130" s="9" t="s">
        <v>178</v>
      </c>
    </row>
    <row r="131" spans="1:11" ht="62" x14ac:dyDescent="0.35">
      <c r="A131" s="22">
        <v>119</v>
      </c>
      <c r="B131" s="7" t="s">
        <v>85</v>
      </c>
      <c r="C131" s="6" t="s">
        <v>23</v>
      </c>
      <c r="D131" s="8">
        <f t="shared" si="50"/>
        <v>141</v>
      </c>
      <c r="E131" s="8">
        <v>141</v>
      </c>
      <c r="F131" s="8">
        <v>0</v>
      </c>
      <c r="G131" s="8">
        <v>0</v>
      </c>
      <c r="H131" s="8">
        <v>0</v>
      </c>
      <c r="I131" s="8">
        <v>0</v>
      </c>
      <c r="J131" s="8">
        <v>0</v>
      </c>
      <c r="K131" s="9" t="s">
        <v>17</v>
      </c>
    </row>
    <row r="132" spans="1:11" ht="62" x14ac:dyDescent="0.35">
      <c r="A132" s="22">
        <v>120</v>
      </c>
      <c r="B132" s="7" t="s">
        <v>171</v>
      </c>
      <c r="C132" s="17" t="s">
        <v>23</v>
      </c>
      <c r="D132" s="8">
        <f t="shared" si="50"/>
        <v>44895.7</v>
      </c>
      <c r="E132" s="8"/>
      <c r="F132" s="8"/>
      <c r="G132" s="8">
        <v>3295.7</v>
      </c>
      <c r="H132" s="8">
        <f>15000*1.04</f>
        <v>15600</v>
      </c>
      <c r="I132" s="8">
        <f>25000*1.04</f>
        <v>26000</v>
      </c>
      <c r="J132" s="8">
        <v>0</v>
      </c>
      <c r="K132" s="9" t="s">
        <v>17</v>
      </c>
    </row>
    <row r="133" spans="1:11" ht="31" x14ac:dyDescent="0.35">
      <c r="A133" s="22">
        <v>121</v>
      </c>
      <c r="B133" s="7" t="s">
        <v>172</v>
      </c>
      <c r="C133" s="18" t="s">
        <v>23</v>
      </c>
      <c r="D133" s="8">
        <f t="shared" si="50"/>
        <v>1000</v>
      </c>
      <c r="E133" s="8"/>
      <c r="F133" s="8"/>
      <c r="G133" s="8">
        <v>1000</v>
      </c>
      <c r="H133" s="8"/>
      <c r="I133" s="8"/>
      <c r="J133" s="8"/>
      <c r="K133" s="9"/>
    </row>
    <row r="134" spans="1:11" ht="93" x14ac:dyDescent="0.35">
      <c r="A134" s="22">
        <v>122</v>
      </c>
      <c r="B134" s="7" t="s">
        <v>179</v>
      </c>
      <c r="C134" s="20" t="s">
        <v>23</v>
      </c>
      <c r="D134" s="8">
        <f t="shared" si="50"/>
        <v>207.7</v>
      </c>
      <c r="E134" s="8"/>
      <c r="F134" s="8"/>
      <c r="G134" s="8">
        <v>207.7</v>
      </c>
      <c r="H134" s="8"/>
      <c r="I134" s="8"/>
      <c r="J134" s="8"/>
      <c r="K134" s="9"/>
    </row>
    <row r="135" spans="1:11" ht="93" customHeight="1" x14ac:dyDescent="0.35">
      <c r="A135" s="22">
        <v>123</v>
      </c>
      <c r="B135" s="11" t="s">
        <v>195</v>
      </c>
      <c r="C135" s="6" t="s">
        <v>17</v>
      </c>
      <c r="D135" s="8">
        <f>SUM(E135:J135)</f>
        <v>342.08800000000002</v>
      </c>
      <c r="E135" s="8">
        <f>SUM(E136:E137)</f>
        <v>89</v>
      </c>
      <c r="F135" s="8">
        <f t="shared" ref="F135:J135" si="53">SUM(F136:F137)</f>
        <v>50</v>
      </c>
      <c r="G135" s="8">
        <f t="shared" si="53"/>
        <v>50</v>
      </c>
      <c r="H135" s="8">
        <f t="shared" si="53"/>
        <v>0</v>
      </c>
      <c r="I135" s="8">
        <f t="shared" si="53"/>
        <v>52</v>
      </c>
      <c r="J135" s="8">
        <f t="shared" si="53"/>
        <v>101.08800000000001</v>
      </c>
      <c r="K135" s="9" t="s">
        <v>145</v>
      </c>
    </row>
    <row r="136" spans="1:11" ht="62" x14ac:dyDescent="0.35">
      <c r="A136" s="22">
        <v>124</v>
      </c>
      <c r="B136" s="7" t="s">
        <v>86</v>
      </c>
      <c r="C136" s="6" t="s">
        <v>23</v>
      </c>
      <c r="D136" s="8">
        <f t="shared" si="50"/>
        <v>308.08800000000002</v>
      </c>
      <c r="E136" s="8">
        <v>55</v>
      </c>
      <c r="F136" s="8">
        <v>50</v>
      </c>
      <c r="G136" s="8">
        <v>50</v>
      </c>
      <c r="H136" s="8">
        <v>0</v>
      </c>
      <c r="I136" s="8">
        <f>50*1.04</f>
        <v>52</v>
      </c>
      <c r="J136" s="8">
        <f>97.2*1.04</f>
        <v>101.08800000000001</v>
      </c>
      <c r="K136" s="9" t="s">
        <v>17</v>
      </c>
    </row>
    <row r="137" spans="1:11" ht="77.5" x14ac:dyDescent="0.35">
      <c r="A137" s="22">
        <v>125</v>
      </c>
      <c r="B137" s="7" t="s">
        <v>87</v>
      </c>
      <c r="C137" s="6" t="s">
        <v>23</v>
      </c>
      <c r="D137" s="8">
        <f t="shared" si="50"/>
        <v>34</v>
      </c>
      <c r="E137" s="8">
        <v>34</v>
      </c>
      <c r="F137" s="8">
        <v>0</v>
      </c>
      <c r="G137" s="8">
        <v>0</v>
      </c>
      <c r="H137" s="8">
        <v>0</v>
      </c>
      <c r="I137" s="8">
        <v>0</v>
      </c>
      <c r="J137" s="8">
        <v>0</v>
      </c>
      <c r="K137" s="6" t="s">
        <v>17</v>
      </c>
    </row>
    <row r="138" spans="1:11" ht="308" customHeight="1" x14ac:dyDescent="0.35">
      <c r="A138" s="22">
        <v>126</v>
      </c>
      <c r="B138" s="11" t="s">
        <v>194</v>
      </c>
      <c r="C138" s="6" t="s">
        <v>17</v>
      </c>
      <c r="D138" s="8">
        <f t="shared" si="50"/>
        <v>0</v>
      </c>
      <c r="E138" s="8">
        <v>0</v>
      </c>
      <c r="F138" s="8">
        <v>0</v>
      </c>
      <c r="G138" s="8">
        <v>0</v>
      </c>
      <c r="H138" s="8">
        <v>0</v>
      </c>
      <c r="I138" s="8">
        <v>0</v>
      </c>
      <c r="J138" s="8">
        <v>0</v>
      </c>
      <c r="K138" s="9" t="s">
        <v>146</v>
      </c>
    </row>
    <row r="139" spans="1:11" ht="366" customHeight="1" x14ac:dyDescent="0.35">
      <c r="A139" s="22">
        <v>127</v>
      </c>
      <c r="B139" s="11" t="s">
        <v>193</v>
      </c>
      <c r="C139" s="6" t="s">
        <v>23</v>
      </c>
      <c r="D139" s="8">
        <f t="shared" si="50"/>
        <v>0</v>
      </c>
      <c r="E139" s="8">
        <v>0</v>
      </c>
      <c r="F139" s="8">
        <v>0</v>
      </c>
      <c r="G139" s="8">
        <f t="shared" ref="G139:J139" si="54">G140</f>
        <v>0</v>
      </c>
      <c r="H139" s="8">
        <f t="shared" si="54"/>
        <v>0</v>
      </c>
      <c r="I139" s="8">
        <f t="shared" si="54"/>
        <v>0</v>
      </c>
      <c r="J139" s="8">
        <f t="shared" si="54"/>
        <v>0</v>
      </c>
      <c r="K139" s="9" t="s">
        <v>146</v>
      </c>
    </row>
    <row r="140" spans="1:11" ht="15.75" customHeight="1" x14ac:dyDescent="0.35">
      <c r="A140" s="22">
        <v>128</v>
      </c>
      <c r="B140" s="42" t="s">
        <v>88</v>
      </c>
      <c r="C140" s="42"/>
      <c r="D140" s="42"/>
      <c r="E140" s="42"/>
      <c r="F140" s="42"/>
      <c r="G140" s="42"/>
      <c r="H140" s="42"/>
      <c r="I140" s="42"/>
      <c r="J140" s="42"/>
      <c r="K140" s="42"/>
    </row>
    <row r="141" spans="1:11" ht="31" x14ac:dyDescent="0.35">
      <c r="A141" s="22">
        <v>129</v>
      </c>
      <c r="B141" s="7" t="s">
        <v>106</v>
      </c>
      <c r="C141" s="6" t="s">
        <v>17</v>
      </c>
      <c r="D141" s="8">
        <f>SUM(E141:J141)</f>
        <v>53412.932000000001</v>
      </c>
      <c r="E141" s="8">
        <f>SUM(E142:E143)</f>
        <v>8664.2999999999993</v>
      </c>
      <c r="F141" s="8">
        <f t="shared" ref="F141:J141" si="55">SUM(F142:F143)</f>
        <v>19704.899999999998</v>
      </c>
      <c r="G141" s="8">
        <f>G142+G143</f>
        <v>20365.5</v>
      </c>
      <c r="H141" s="8">
        <f t="shared" si="55"/>
        <v>0</v>
      </c>
      <c r="I141" s="8">
        <f>I178</f>
        <v>4678.232</v>
      </c>
      <c r="J141" s="8">
        <f t="shared" si="55"/>
        <v>0</v>
      </c>
      <c r="K141" s="6" t="s">
        <v>17</v>
      </c>
    </row>
    <row r="142" spans="1:11" ht="15.5" x14ac:dyDescent="0.35">
      <c r="A142" s="22">
        <v>130</v>
      </c>
      <c r="B142" s="7" t="s">
        <v>18</v>
      </c>
      <c r="C142" s="6" t="s">
        <v>17</v>
      </c>
      <c r="D142" s="8">
        <f t="shared" ref="D142:D179" si="56">SUM(E142:J142)</f>
        <v>41022.300000000003</v>
      </c>
      <c r="E142" s="8">
        <f>E154</f>
        <v>3634</v>
      </c>
      <c r="F142" s="8">
        <f>F159</f>
        <v>17723.099999999999</v>
      </c>
      <c r="G142" s="8">
        <v>19665.2</v>
      </c>
      <c r="H142" s="8">
        <f t="shared" ref="H142:J142" si="57">H154</f>
        <v>0</v>
      </c>
      <c r="I142" s="8">
        <f t="shared" si="57"/>
        <v>0</v>
      </c>
      <c r="J142" s="8">
        <f t="shared" si="57"/>
        <v>0</v>
      </c>
      <c r="K142" s="6" t="s">
        <v>17</v>
      </c>
    </row>
    <row r="143" spans="1:11" ht="15.5" x14ac:dyDescent="0.35">
      <c r="A143" s="22">
        <v>131</v>
      </c>
      <c r="B143" s="7" t="s">
        <v>19</v>
      </c>
      <c r="C143" s="6" t="s">
        <v>17</v>
      </c>
      <c r="D143" s="8">
        <f t="shared" si="56"/>
        <v>12390.632000000001</v>
      </c>
      <c r="E143" s="8">
        <f>E150+E153+E155+E158+E166+E171</f>
        <v>5030.3</v>
      </c>
      <c r="F143" s="8">
        <f>F158+F171</f>
        <v>1981.8000000000002</v>
      </c>
      <c r="G143" s="8">
        <v>700.3</v>
      </c>
      <c r="H143" s="8">
        <f>H150+H153+H155+H158+H166+H171</f>
        <v>0</v>
      </c>
      <c r="I143" s="8">
        <f>I141</f>
        <v>4678.232</v>
      </c>
      <c r="J143" s="8">
        <f>J150+J153+J155+J158+J166+J171</f>
        <v>0</v>
      </c>
      <c r="K143" s="6" t="s">
        <v>17</v>
      </c>
    </row>
    <row r="144" spans="1:11" ht="46.5" x14ac:dyDescent="0.35">
      <c r="A144" s="22">
        <v>132</v>
      </c>
      <c r="B144" s="7" t="s">
        <v>27</v>
      </c>
      <c r="C144" s="6" t="s">
        <v>17</v>
      </c>
      <c r="D144" s="8">
        <f t="shared" si="56"/>
        <v>42423</v>
      </c>
      <c r="E144" s="8">
        <f>SUM(E145:E146)</f>
        <v>3772</v>
      </c>
      <c r="F144" s="8">
        <f t="shared" ref="F144:J144" si="58">SUM(F145:F146)</f>
        <v>18285.5</v>
      </c>
      <c r="G144" s="8">
        <f t="shared" si="58"/>
        <v>20365.5</v>
      </c>
      <c r="H144" s="8">
        <f t="shared" si="58"/>
        <v>0</v>
      </c>
      <c r="I144" s="8">
        <f t="shared" si="58"/>
        <v>0</v>
      </c>
      <c r="J144" s="8">
        <f t="shared" si="58"/>
        <v>0</v>
      </c>
      <c r="K144" s="6" t="s">
        <v>17</v>
      </c>
    </row>
    <row r="145" spans="1:11" ht="15.5" x14ac:dyDescent="0.35">
      <c r="A145" s="22">
        <v>133</v>
      </c>
      <c r="B145" s="7" t="s">
        <v>18</v>
      </c>
      <c r="C145" s="6" t="s">
        <v>17</v>
      </c>
      <c r="D145" s="8">
        <f t="shared" si="56"/>
        <v>41022.300000000003</v>
      </c>
      <c r="E145" s="8">
        <f>E154</f>
        <v>3634</v>
      </c>
      <c r="F145" s="8">
        <f>F159</f>
        <v>17723.099999999999</v>
      </c>
      <c r="G145" s="8">
        <f t="shared" ref="G145:J146" si="59">G164</f>
        <v>19665.2</v>
      </c>
      <c r="H145" s="8">
        <f t="shared" si="59"/>
        <v>0</v>
      </c>
      <c r="I145" s="8">
        <f t="shared" si="59"/>
        <v>0</v>
      </c>
      <c r="J145" s="8">
        <f t="shared" si="59"/>
        <v>0</v>
      </c>
      <c r="K145" s="6" t="s">
        <v>17</v>
      </c>
    </row>
    <row r="146" spans="1:11" ht="15.5" x14ac:dyDescent="0.35">
      <c r="A146" s="22">
        <v>134</v>
      </c>
      <c r="B146" s="7" t="s">
        <v>19</v>
      </c>
      <c r="C146" s="6" t="s">
        <v>17</v>
      </c>
      <c r="D146" s="8">
        <f t="shared" si="56"/>
        <v>1400.6999999999998</v>
      </c>
      <c r="E146" s="8">
        <f>E153</f>
        <v>138</v>
      </c>
      <c r="F146" s="8">
        <f>F158</f>
        <v>562.4</v>
      </c>
      <c r="G146" s="8">
        <v>700.3</v>
      </c>
      <c r="H146" s="8">
        <f t="shared" si="59"/>
        <v>0</v>
      </c>
      <c r="I146" s="8">
        <f t="shared" si="59"/>
        <v>0</v>
      </c>
      <c r="J146" s="8">
        <f t="shared" si="59"/>
        <v>0</v>
      </c>
      <c r="K146" s="6" t="s">
        <v>17</v>
      </c>
    </row>
    <row r="147" spans="1:11" ht="108.5" x14ac:dyDescent="0.35">
      <c r="A147" s="22">
        <v>135</v>
      </c>
      <c r="B147" s="7" t="s">
        <v>22</v>
      </c>
      <c r="C147" s="6" t="s">
        <v>17</v>
      </c>
      <c r="D147" s="8">
        <f t="shared" si="56"/>
        <v>53412.932000000001</v>
      </c>
      <c r="E147" s="8">
        <f>SUM(E148:E149)</f>
        <v>8664.2999999999993</v>
      </c>
      <c r="F147" s="8">
        <f t="shared" ref="F147:J147" si="60">SUM(F148:F149)</f>
        <v>19704.899999999998</v>
      </c>
      <c r="G147" s="8">
        <f t="shared" si="60"/>
        <v>20365.5</v>
      </c>
      <c r="H147" s="8">
        <f t="shared" si="60"/>
        <v>0</v>
      </c>
      <c r="I147" s="8">
        <f t="shared" si="60"/>
        <v>4678.232</v>
      </c>
      <c r="J147" s="8">
        <f t="shared" si="60"/>
        <v>0</v>
      </c>
      <c r="K147" s="6" t="s">
        <v>17</v>
      </c>
    </row>
    <row r="148" spans="1:11" ht="15.5" x14ac:dyDescent="0.35">
      <c r="A148" s="22">
        <v>136</v>
      </c>
      <c r="B148" s="7" t="s">
        <v>18</v>
      </c>
      <c r="C148" s="6" t="s">
        <v>17</v>
      </c>
      <c r="D148" s="8">
        <f t="shared" si="56"/>
        <v>41022.300000000003</v>
      </c>
      <c r="E148" s="8">
        <f>E142</f>
        <v>3634</v>
      </c>
      <c r="F148" s="8">
        <f t="shared" ref="F148:J148" si="61">F142</f>
        <v>17723.099999999999</v>
      </c>
      <c r="G148" s="8">
        <f t="shared" si="61"/>
        <v>19665.2</v>
      </c>
      <c r="H148" s="8">
        <f t="shared" si="61"/>
        <v>0</v>
      </c>
      <c r="I148" s="8">
        <f t="shared" si="61"/>
        <v>0</v>
      </c>
      <c r="J148" s="8">
        <f t="shared" si="61"/>
        <v>0</v>
      </c>
      <c r="K148" s="6" t="s">
        <v>17</v>
      </c>
    </row>
    <row r="149" spans="1:11" ht="15.5" x14ac:dyDescent="0.35">
      <c r="A149" s="22">
        <v>137</v>
      </c>
      <c r="B149" s="7" t="s">
        <v>19</v>
      </c>
      <c r="C149" s="6" t="s">
        <v>17</v>
      </c>
      <c r="D149" s="8">
        <f t="shared" si="56"/>
        <v>12390.632000000001</v>
      </c>
      <c r="E149" s="8">
        <f>E143</f>
        <v>5030.3</v>
      </c>
      <c r="F149" s="8">
        <f t="shared" ref="F149:J149" si="62">F143</f>
        <v>1981.8000000000002</v>
      </c>
      <c r="G149" s="8">
        <v>700.3</v>
      </c>
      <c r="H149" s="8">
        <f t="shared" si="62"/>
        <v>0</v>
      </c>
      <c r="I149" s="8">
        <f t="shared" si="62"/>
        <v>4678.232</v>
      </c>
      <c r="J149" s="8">
        <f t="shared" si="62"/>
        <v>0</v>
      </c>
      <c r="K149" s="6" t="s">
        <v>17</v>
      </c>
    </row>
    <row r="150" spans="1:11" ht="105" x14ac:dyDescent="0.35">
      <c r="A150" s="22">
        <v>138</v>
      </c>
      <c r="B150" s="11" t="s">
        <v>89</v>
      </c>
      <c r="C150" s="6" t="s">
        <v>23</v>
      </c>
      <c r="D150" s="8">
        <f t="shared" si="56"/>
        <v>0</v>
      </c>
      <c r="E150" s="8">
        <v>0</v>
      </c>
      <c r="F150" s="8">
        <v>0</v>
      </c>
      <c r="G150" s="8">
        <v>0</v>
      </c>
      <c r="H150" s="8">
        <v>0</v>
      </c>
      <c r="I150" s="8">
        <v>0</v>
      </c>
      <c r="J150" s="8">
        <v>0</v>
      </c>
      <c r="K150" s="9" t="s">
        <v>147</v>
      </c>
    </row>
    <row r="151" spans="1:11" ht="105" x14ac:dyDescent="0.35">
      <c r="A151" s="22">
        <v>139</v>
      </c>
      <c r="B151" s="11" t="s">
        <v>90</v>
      </c>
      <c r="C151" s="6" t="s">
        <v>23</v>
      </c>
      <c r="D151" s="8">
        <f t="shared" si="56"/>
        <v>42368</v>
      </c>
      <c r="E151" s="8">
        <v>3772</v>
      </c>
      <c r="F151" s="8">
        <v>18285.5</v>
      </c>
      <c r="G151" s="8">
        <v>20310.5</v>
      </c>
      <c r="H151" s="8">
        <f t="shared" ref="H151:J151" si="63">H152</f>
        <v>0</v>
      </c>
      <c r="I151" s="8">
        <f t="shared" si="63"/>
        <v>0</v>
      </c>
      <c r="J151" s="8">
        <f t="shared" si="63"/>
        <v>0</v>
      </c>
      <c r="K151" s="9" t="s">
        <v>148</v>
      </c>
    </row>
    <row r="152" spans="1:11" ht="93" x14ac:dyDescent="0.35">
      <c r="A152" s="22">
        <v>140</v>
      </c>
      <c r="B152" s="7" t="s">
        <v>91</v>
      </c>
      <c r="C152" s="6" t="s">
        <v>17</v>
      </c>
      <c r="D152" s="8">
        <f t="shared" si="56"/>
        <v>3772</v>
      </c>
      <c r="E152" s="8">
        <v>3772</v>
      </c>
      <c r="F152" s="8">
        <v>0</v>
      </c>
      <c r="G152" s="8">
        <v>0</v>
      </c>
      <c r="H152" s="8">
        <v>0</v>
      </c>
      <c r="I152" s="8">
        <v>0</v>
      </c>
      <c r="J152" s="8">
        <v>0</v>
      </c>
      <c r="K152" s="6" t="s">
        <v>17</v>
      </c>
    </row>
    <row r="153" spans="1:11" ht="15.5" x14ac:dyDescent="0.35">
      <c r="A153" s="22">
        <v>141</v>
      </c>
      <c r="B153" s="7" t="s">
        <v>18</v>
      </c>
      <c r="C153" s="6" t="s">
        <v>17</v>
      </c>
      <c r="D153" s="8">
        <f t="shared" si="56"/>
        <v>138</v>
      </c>
      <c r="E153" s="8">
        <v>138</v>
      </c>
      <c r="F153" s="8">
        <v>0</v>
      </c>
      <c r="G153" s="8">
        <v>0</v>
      </c>
      <c r="H153" s="8">
        <v>0</v>
      </c>
      <c r="I153" s="8">
        <v>0</v>
      </c>
      <c r="J153" s="8">
        <v>0</v>
      </c>
      <c r="K153" s="6" t="s">
        <v>17</v>
      </c>
    </row>
    <row r="154" spans="1:11" ht="15.5" x14ac:dyDescent="0.35">
      <c r="A154" s="22">
        <v>142</v>
      </c>
      <c r="B154" s="7" t="s">
        <v>19</v>
      </c>
      <c r="C154" s="6" t="s">
        <v>17</v>
      </c>
      <c r="D154" s="8">
        <f t="shared" si="56"/>
        <v>3634</v>
      </c>
      <c r="E154" s="8">
        <v>3634</v>
      </c>
      <c r="F154" s="8">
        <v>0</v>
      </c>
      <c r="G154" s="8">
        <v>0</v>
      </c>
      <c r="H154" s="8">
        <v>0</v>
      </c>
      <c r="I154" s="8">
        <v>0</v>
      </c>
      <c r="J154" s="8">
        <v>0</v>
      </c>
      <c r="K154" s="6" t="s">
        <v>17</v>
      </c>
    </row>
    <row r="155" spans="1:11" ht="155" x14ac:dyDescent="0.35">
      <c r="A155" s="22">
        <v>143</v>
      </c>
      <c r="B155" s="7" t="s">
        <v>92</v>
      </c>
      <c r="C155" s="6" t="s">
        <v>23</v>
      </c>
      <c r="D155" s="8">
        <f t="shared" si="56"/>
        <v>17330.8</v>
      </c>
      <c r="E155" s="8">
        <v>0</v>
      </c>
      <c r="F155" s="8">
        <v>17330.8</v>
      </c>
      <c r="G155" s="8">
        <f t="shared" ref="G155:J155" si="64">G156</f>
        <v>0</v>
      </c>
      <c r="H155" s="8">
        <f t="shared" si="64"/>
        <v>0</v>
      </c>
      <c r="I155" s="8">
        <f t="shared" si="64"/>
        <v>0</v>
      </c>
      <c r="J155" s="8">
        <f t="shared" si="64"/>
        <v>0</v>
      </c>
      <c r="K155" s="9" t="s">
        <v>17</v>
      </c>
    </row>
    <row r="156" spans="1:11" ht="15.5" x14ac:dyDescent="0.35">
      <c r="A156" s="22">
        <v>144</v>
      </c>
      <c r="B156" s="7" t="s">
        <v>93</v>
      </c>
      <c r="C156" s="6" t="s">
        <v>17</v>
      </c>
      <c r="D156" s="8">
        <f t="shared" si="56"/>
        <v>358.2</v>
      </c>
      <c r="E156" s="8">
        <v>0</v>
      </c>
      <c r="F156" s="8">
        <v>358.2</v>
      </c>
      <c r="G156" s="8">
        <v>0</v>
      </c>
      <c r="H156" s="8">
        <v>0</v>
      </c>
      <c r="I156" s="8">
        <v>0</v>
      </c>
      <c r="J156" s="8">
        <v>0</v>
      </c>
      <c r="K156" s="6" t="s">
        <v>17</v>
      </c>
    </row>
    <row r="157" spans="1:11" ht="15.5" x14ac:dyDescent="0.35">
      <c r="A157" s="22">
        <v>145</v>
      </c>
      <c r="B157" s="7" t="s">
        <v>94</v>
      </c>
      <c r="C157" s="6" t="s">
        <v>23</v>
      </c>
      <c r="D157" s="8">
        <f t="shared" si="56"/>
        <v>34.1</v>
      </c>
      <c r="E157" s="8">
        <v>0</v>
      </c>
      <c r="F157" s="8">
        <v>34.1</v>
      </c>
      <c r="G157" s="8">
        <v>0</v>
      </c>
      <c r="H157" s="8">
        <v>0</v>
      </c>
      <c r="I157" s="8">
        <v>0</v>
      </c>
      <c r="J157" s="8">
        <v>0</v>
      </c>
      <c r="K157" s="9" t="s">
        <v>17</v>
      </c>
    </row>
    <row r="158" spans="1:11" ht="15.5" x14ac:dyDescent="0.35">
      <c r="A158" s="22">
        <v>146</v>
      </c>
      <c r="B158" s="7" t="s">
        <v>19</v>
      </c>
      <c r="C158" s="6" t="s">
        <v>23</v>
      </c>
      <c r="D158" s="8">
        <f t="shared" si="56"/>
        <v>562.4</v>
      </c>
      <c r="E158" s="8">
        <v>0</v>
      </c>
      <c r="F158" s="8">
        <v>562.4</v>
      </c>
      <c r="G158" s="8">
        <f t="shared" ref="G158:J158" si="65">G159</f>
        <v>0</v>
      </c>
      <c r="H158" s="8">
        <f t="shared" si="65"/>
        <v>0</v>
      </c>
      <c r="I158" s="8">
        <f t="shared" si="65"/>
        <v>0</v>
      </c>
      <c r="J158" s="8">
        <f t="shared" si="65"/>
        <v>0</v>
      </c>
      <c r="K158" s="9" t="s">
        <v>17</v>
      </c>
    </row>
    <row r="159" spans="1:11" ht="15.5" x14ac:dyDescent="0.35">
      <c r="A159" s="22">
        <v>147</v>
      </c>
      <c r="B159" s="7" t="s">
        <v>18</v>
      </c>
      <c r="C159" s="6" t="s">
        <v>17</v>
      </c>
      <c r="D159" s="8">
        <f t="shared" si="56"/>
        <v>17723.099999999999</v>
      </c>
      <c r="E159" s="8">
        <v>0</v>
      </c>
      <c r="F159" s="8">
        <v>17723.099999999999</v>
      </c>
      <c r="G159" s="8">
        <v>0</v>
      </c>
      <c r="H159" s="8">
        <v>0</v>
      </c>
      <c r="I159" s="8">
        <v>0</v>
      </c>
      <c r="J159" s="8">
        <v>0</v>
      </c>
      <c r="K159" s="6" t="s">
        <v>17</v>
      </c>
    </row>
    <row r="160" spans="1:11" ht="108.5" x14ac:dyDescent="0.35">
      <c r="A160" s="22">
        <v>148</v>
      </c>
      <c r="B160" s="7" t="s">
        <v>167</v>
      </c>
      <c r="C160" s="17"/>
      <c r="D160" s="8">
        <f t="shared" si="56"/>
        <v>36.299999999999997</v>
      </c>
      <c r="E160" s="8"/>
      <c r="F160" s="8"/>
      <c r="G160" s="8">
        <v>36.299999999999997</v>
      </c>
      <c r="H160" s="8"/>
      <c r="I160" s="8"/>
      <c r="J160" s="8"/>
      <c r="K160" s="17"/>
    </row>
    <row r="161" spans="1:11" ht="108.5" x14ac:dyDescent="0.35">
      <c r="A161" s="22">
        <v>149</v>
      </c>
      <c r="B161" s="7" t="s">
        <v>95</v>
      </c>
      <c r="C161" s="6" t="s">
        <v>17</v>
      </c>
      <c r="D161" s="8">
        <f>SUM(E161:J161)</f>
        <v>20274.2</v>
      </c>
      <c r="E161" s="8">
        <v>0</v>
      </c>
      <c r="F161" s="8">
        <v>0</v>
      </c>
      <c r="G161" s="8">
        <v>20274.2</v>
      </c>
      <c r="H161" s="8">
        <v>0</v>
      </c>
      <c r="I161" s="8">
        <v>0</v>
      </c>
      <c r="J161" s="8">
        <v>0</v>
      </c>
      <c r="K161" s="6" t="s">
        <v>17</v>
      </c>
    </row>
    <row r="162" spans="1:11" ht="15.5" x14ac:dyDescent="0.35">
      <c r="A162" s="22">
        <v>150</v>
      </c>
      <c r="B162" s="7" t="s">
        <v>93</v>
      </c>
      <c r="C162" s="6" t="s">
        <v>17</v>
      </c>
      <c r="D162" s="8">
        <f>SUM(E162:J162)</f>
        <v>0</v>
      </c>
      <c r="E162" s="8">
        <v>0</v>
      </c>
      <c r="F162" s="8">
        <v>0</v>
      </c>
      <c r="G162" s="8">
        <v>0</v>
      </c>
      <c r="H162" s="8">
        <v>0</v>
      </c>
      <c r="I162" s="8">
        <v>0</v>
      </c>
      <c r="J162" s="8">
        <v>0</v>
      </c>
      <c r="K162" s="6" t="s">
        <v>17</v>
      </c>
    </row>
    <row r="163" spans="1:11" ht="15.5" x14ac:dyDescent="0.35">
      <c r="A163" s="22">
        <v>151</v>
      </c>
      <c r="B163" s="7" t="s">
        <v>94</v>
      </c>
      <c r="C163" s="6" t="s">
        <v>23</v>
      </c>
      <c r="D163" s="8">
        <f>SUM(E163:J163)</f>
        <v>0</v>
      </c>
      <c r="E163" s="8">
        <f>SUM(E164:E165)</f>
        <v>0</v>
      </c>
      <c r="F163" s="8">
        <f t="shared" ref="F163:I163" si="66">SUM(F164:F165)</f>
        <v>0</v>
      </c>
      <c r="G163" s="8">
        <v>0</v>
      </c>
      <c r="H163" s="8">
        <f t="shared" si="66"/>
        <v>0</v>
      </c>
      <c r="I163" s="8">
        <f t="shared" si="66"/>
        <v>0</v>
      </c>
      <c r="J163" s="8">
        <v>0</v>
      </c>
      <c r="K163" s="9" t="s">
        <v>17</v>
      </c>
    </row>
    <row r="164" spans="1:11" ht="15.5" x14ac:dyDescent="0.35">
      <c r="A164" s="22">
        <v>152</v>
      </c>
      <c r="B164" s="7" t="s">
        <v>18</v>
      </c>
      <c r="C164" s="6" t="s">
        <v>17</v>
      </c>
      <c r="D164" s="8">
        <f t="shared" si="56"/>
        <v>19665.2</v>
      </c>
      <c r="E164" s="8">
        <v>0</v>
      </c>
      <c r="F164" s="8">
        <v>0</v>
      </c>
      <c r="G164" s="8">
        <v>19665.2</v>
      </c>
      <c r="H164" s="8">
        <v>0</v>
      </c>
      <c r="I164" s="8">
        <v>0</v>
      </c>
      <c r="J164" s="8">
        <v>0</v>
      </c>
      <c r="K164" s="6" t="s">
        <v>17</v>
      </c>
    </row>
    <row r="165" spans="1:11" ht="15.5" x14ac:dyDescent="0.35">
      <c r="A165" s="22">
        <v>153</v>
      </c>
      <c r="B165" s="7" t="s">
        <v>19</v>
      </c>
      <c r="C165" s="6" t="s">
        <v>17</v>
      </c>
      <c r="D165" s="8">
        <f t="shared" si="56"/>
        <v>609</v>
      </c>
      <c r="E165" s="8">
        <v>0</v>
      </c>
      <c r="F165" s="8">
        <v>0</v>
      </c>
      <c r="G165" s="8">
        <v>609</v>
      </c>
      <c r="H165" s="8">
        <v>0</v>
      </c>
      <c r="I165" s="8">
        <v>0</v>
      </c>
      <c r="J165" s="8">
        <v>0</v>
      </c>
      <c r="K165" s="6" t="s">
        <v>17</v>
      </c>
    </row>
    <row r="166" spans="1:11" ht="116.5" customHeight="1" x14ac:dyDescent="0.35">
      <c r="A166" s="22">
        <v>154</v>
      </c>
      <c r="B166" s="11" t="s">
        <v>192</v>
      </c>
      <c r="C166" s="6" t="s">
        <v>17</v>
      </c>
      <c r="D166" s="8">
        <f t="shared" si="56"/>
        <v>3236.1</v>
      </c>
      <c r="E166" s="8">
        <v>3236.1</v>
      </c>
      <c r="F166" s="8">
        <v>0</v>
      </c>
      <c r="G166" s="8">
        <v>0</v>
      </c>
      <c r="H166" s="8">
        <v>0</v>
      </c>
      <c r="I166" s="8">
        <v>0</v>
      </c>
      <c r="J166" s="8">
        <v>0</v>
      </c>
      <c r="K166" s="9" t="s">
        <v>149</v>
      </c>
    </row>
    <row r="167" spans="1:11" ht="139.5" x14ac:dyDescent="0.35">
      <c r="A167" s="22">
        <v>155</v>
      </c>
      <c r="B167" s="7" t="s">
        <v>96</v>
      </c>
      <c r="C167" s="6" t="s">
        <v>17</v>
      </c>
      <c r="D167" s="8">
        <f t="shared" si="56"/>
        <v>670</v>
      </c>
      <c r="E167" s="8">
        <v>670</v>
      </c>
      <c r="F167" s="8">
        <v>0</v>
      </c>
      <c r="G167" s="8">
        <v>0</v>
      </c>
      <c r="H167" s="8">
        <v>0</v>
      </c>
      <c r="I167" s="8">
        <v>0</v>
      </c>
      <c r="J167" s="8">
        <v>0</v>
      </c>
      <c r="K167" s="6" t="s">
        <v>17</v>
      </c>
    </row>
    <row r="168" spans="1:11" ht="62" x14ac:dyDescent="0.35">
      <c r="A168" s="22">
        <v>156</v>
      </c>
      <c r="B168" s="7" t="s">
        <v>97</v>
      </c>
      <c r="C168" s="6" t="s">
        <v>17</v>
      </c>
      <c r="D168" s="8">
        <f t="shared" si="56"/>
        <v>2000</v>
      </c>
      <c r="E168" s="8">
        <v>2000</v>
      </c>
      <c r="F168" s="8">
        <v>0</v>
      </c>
      <c r="G168" s="8">
        <v>0</v>
      </c>
      <c r="H168" s="8">
        <v>0</v>
      </c>
      <c r="I168" s="8">
        <v>0</v>
      </c>
      <c r="J168" s="8">
        <v>0</v>
      </c>
      <c r="K168" s="6" t="s">
        <v>17</v>
      </c>
    </row>
    <row r="169" spans="1:11" ht="93" x14ac:dyDescent="0.35">
      <c r="A169" s="22">
        <v>157</v>
      </c>
      <c r="B169" s="7" t="s">
        <v>98</v>
      </c>
      <c r="C169" s="6" t="s">
        <v>17</v>
      </c>
      <c r="D169" s="8">
        <f t="shared" si="56"/>
        <v>28.8</v>
      </c>
      <c r="E169" s="8">
        <v>28.8</v>
      </c>
      <c r="F169" s="8">
        <v>0</v>
      </c>
      <c r="G169" s="8">
        <v>0</v>
      </c>
      <c r="H169" s="8">
        <v>0</v>
      </c>
      <c r="I169" s="8">
        <v>0</v>
      </c>
      <c r="J169" s="8">
        <v>0</v>
      </c>
      <c r="K169" s="6" t="s">
        <v>17</v>
      </c>
    </row>
    <row r="170" spans="1:11" ht="77.5" x14ac:dyDescent="0.35">
      <c r="A170" s="22">
        <v>158</v>
      </c>
      <c r="B170" s="7" t="s">
        <v>99</v>
      </c>
      <c r="C170" s="6" t="s">
        <v>17</v>
      </c>
      <c r="D170" s="8">
        <f t="shared" si="56"/>
        <v>537.29999999999995</v>
      </c>
      <c r="E170" s="8">
        <v>537.29999999999995</v>
      </c>
      <c r="F170" s="8">
        <v>0</v>
      </c>
      <c r="G170" s="8">
        <v>0</v>
      </c>
      <c r="H170" s="8">
        <v>0</v>
      </c>
      <c r="I170" s="8">
        <v>0</v>
      </c>
      <c r="J170" s="8">
        <v>0</v>
      </c>
      <c r="K170" s="6" t="s">
        <v>17</v>
      </c>
    </row>
    <row r="171" spans="1:11" ht="60" x14ac:dyDescent="0.35">
      <c r="A171" s="22">
        <v>159</v>
      </c>
      <c r="B171" s="11" t="s">
        <v>100</v>
      </c>
      <c r="C171" s="6" t="s">
        <v>17</v>
      </c>
      <c r="D171" s="8">
        <f t="shared" si="56"/>
        <v>3130.6000000000004</v>
      </c>
      <c r="E171" s="8">
        <v>1656.2</v>
      </c>
      <c r="F171" s="8">
        <v>1419.4</v>
      </c>
      <c r="G171" s="8">
        <v>55</v>
      </c>
      <c r="H171" s="8">
        <v>0</v>
      </c>
      <c r="I171" s="8">
        <v>0</v>
      </c>
      <c r="J171" s="8">
        <v>0</v>
      </c>
      <c r="K171" s="6" t="s">
        <v>17</v>
      </c>
    </row>
    <row r="172" spans="1:11" ht="155" x14ac:dyDescent="0.35">
      <c r="A172" s="22">
        <v>160</v>
      </c>
      <c r="B172" s="7" t="s">
        <v>101</v>
      </c>
      <c r="C172" s="6" t="s">
        <v>17</v>
      </c>
      <c r="D172" s="8">
        <f t="shared" si="56"/>
        <v>1100</v>
      </c>
      <c r="E172" s="8">
        <v>1100</v>
      </c>
      <c r="F172" s="8">
        <v>0</v>
      </c>
      <c r="G172" s="8">
        <v>0</v>
      </c>
      <c r="H172" s="8">
        <v>0</v>
      </c>
      <c r="I172" s="8">
        <v>0</v>
      </c>
      <c r="J172" s="8">
        <v>0</v>
      </c>
      <c r="K172" s="6" t="s">
        <v>17</v>
      </c>
    </row>
    <row r="173" spans="1:11" ht="170.5" x14ac:dyDescent="0.35">
      <c r="A173" s="22">
        <v>161</v>
      </c>
      <c r="B173" s="7" t="s">
        <v>102</v>
      </c>
      <c r="C173" s="6" t="s">
        <v>17</v>
      </c>
      <c r="D173" s="8">
        <f t="shared" si="56"/>
        <v>1019.4</v>
      </c>
      <c r="E173" s="8">
        <v>300</v>
      </c>
      <c r="F173" s="8">
        <v>719.4</v>
      </c>
      <c r="G173" s="8">
        <v>0</v>
      </c>
      <c r="H173" s="8">
        <v>0</v>
      </c>
      <c r="I173" s="8">
        <v>0</v>
      </c>
      <c r="J173" s="8">
        <v>0</v>
      </c>
      <c r="K173" s="6" t="s">
        <v>17</v>
      </c>
    </row>
    <row r="174" spans="1:11" ht="124" x14ac:dyDescent="0.35">
      <c r="A174" s="22">
        <v>162</v>
      </c>
      <c r="B174" s="7" t="s">
        <v>103</v>
      </c>
      <c r="C174" s="6" t="s">
        <v>17</v>
      </c>
      <c r="D174" s="8">
        <f t="shared" si="56"/>
        <v>200</v>
      </c>
      <c r="E174" s="8">
        <v>200</v>
      </c>
      <c r="F174" s="8">
        <v>0</v>
      </c>
      <c r="G174" s="8">
        <v>0</v>
      </c>
      <c r="H174" s="8">
        <v>0</v>
      </c>
      <c r="I174" s="8">
        <v>0</v>
      </c>
      <c r="J174" s="8">
        <v>0</v>
      </c>
      <c r="K174" s="6" t="s">
        <v>17</v>
      </c>
    </row>
    <row r="175" spans="1:11" ht="170.5" x14ac:dyDescent="0.35">
      <c r="A175" s="22">
        <v>163</v>
      </c>
      <c r="B175" s="7" t="s">
        <v>104</v>
      </c>
      <c r="C175" s="6" t="s">
        <v>17</v>
      </c>
      <c r="D175" s="8">
        <f t="shared" si="56"/>
        <v>56.2</v>
      </c>
      <c r="E175" s="8">
        <v>56.2</v>
      </c>
      <c r="F175" s="8">
        <v>0</v>
      </c>
      <c r="G175" s="8">
        <v>0</v>
      </c>
      <c r="H175" s="8">
        <v>0</v>
      </c>
      <c r="I175" s="8">
        <v>0</v>
      </c>
      <c r="J175" s="8">
        <v>0</v>
      </c>
      <c r="K175" s="6" t="s">
        <v>17</v>
      </c>
    </row>
    <row r="176" spans="1:11" ht="139.5" x14ac:dyDescent="0.35">
      <c r="A176" s="22">
        <v>164</v>
      </c>
      <c r="B176" s="7" t="s">
        <v>105</v>
      </c>
      <c r="C176" s="6" t="s">
        <v>17</v>
      </c>
      <c r="D176" s="8">
        <f t="shared" si="56"/>
        <v>700</v>
      </c>
      <c r="E176" s="8">
        <v>0</v>
      </c>
      <c r="F176" s="8">
        <v>700</v>
      </c>
      <c r="G176" s="8">
        <v>0</v>
      </c>
      <c r="H176" s="8">
        <v>0</v>
      </c>
      <c r="I176" s="8">
        <v>0</v>
      </c>
      <c r="J176" s="8">
        <v>0</v>
      </c>
      <c r="K176" s="6" t="s">
        <v>17</v>
      </c>
    </row>
    <row r="177" spans="1:11" ht="232.5" x14ac:dyDescent="0.35">
      <c r="A177" s="22">
        <v>165</v>
      </c>
      <c r="B177" s="7" t="s">
        <v>168</v>
      </c>
      <c r="C177" s="17" t="s">
        <v>17</v>
      </c>
      <c r="D177" s="8">
        <f t="shared" si="56"/>
        <v>55</v>
      </c>
      <c r="E177" s="8"/>
      <c r="F177" s="8"/>
      <c r="G177" s="8">
        <v>55</v>
      </c>
      <c r="H177" s="8">
        <v>0</v>
      </c>
      <c r="I177" s="8">
        <v>0</v>
      </c>
      <c r="J177" s="8">
        <v>0</v>
      </c>
      <c r="K177" s="17" t="s">
        <v>17</v>
      </c>
    </row>
    <row r="178" spans="1:11" ht="60" x14ac:dyDescent="0.35">
      <c r="A178" s="22">
        <v>166</v>
      </c>
      <c r="B178" s="11" t="s">
        <v>169</v>
      </c>
      <c r="C178" s="17" t="s">
        <v>23</v>
      </c>
      <c r="D178" s="8">
        <f t="shared" si="56"/>
        <v>4678.232</v>
      </c>
      <c r="E178" s="8"/>
      <c r="F178" s="8"/>
      <c r="G178" s="8">
        <v>0</v>
      </c>
      <c r="H178" s="8">
        <v>0</v>
      </c>
      <c r="I178" s="8">
        <f>SUM(I179)</f>
        <v>4678.232</v>
      </c>
      <c r="J178" s="8">
        <v>0</v>
      </c>
      <c r="K178" s="17"/>
    </row>
    <row r="179" spans="1:11" ht="15.5" x14ac:dyDescent="0.35">
      <c r="A179" s="22">
        <v>167</v>
      </c>
      <c r="B179" s="7" t="s">
        <v>19</v>
      </c>
      <c r="C179" s="17" t="s">
        <v>17</v>
      </c>
      <c r="D179" s="8">
        <f t="shared" si="56"/>
        <v>4678.232</v>
      </c>
      <c r="E179" s="8"/>
      <c r="F179" s="8"/>
      <c r="G179" s="8">
        <v>0</v>
      </c>
      <c r="H179" s="8">
        <v>0</v>
      </c>
      <c r="I179" s="8">
        <f>4498.3*1.04</f>
        <v>4678.232</v>
      </c>
      <c r="J179" s="8">
        <v>0</v>
      </c>
      <c r="K179" s="17"/>
    </row>
    <row r="180" spans="1:11" ht="15.5" x14ac:dyDescent="0.35">
      <c r="A180" s="22">
        <v>168</v>
      </c>
      <c r="B180" s="33" t="s">
        <v>107</v>
      </c>
      <c r="C180" s="34"/>
      <c r="D180" s="34"/>
      <c r="E180" s="34"/>
      <c r="F180" s="34"/>
      <c r="G180" s="34"/>
      <c r="H180" s="34"/>
      <c r="I180" s="34"/>
      <c r="J180" s="34"/>
      <c r="K180" s="35"/>
    </row>
    <row r="181" spans="1:11" ht="31" x14ac:dyDescent="0.35">
      <c r="A181" s="22">
        <v>169</v>
      </c>
      <c r="B181" s="7" t="s">
        <v>108</v>
      </c>
      <c r="C181" s="6" t="s">
        <v>17</v>
      </c>
      <c r="D181" s="8">
        <f>SUM(E181:J181)</f>
        <v>1528.0240000000001</v>
      </c>
      <c r="E181" s="8">
        <f>E182</f>
        <v>358</v>
      </c>
      <c r="F181" s="8">
        <f t="shared" ref="F181:J181" si="67">F182</f>
        <v>339</v>
      </c>
      <c r="G181" s="8">
        <f t="shared" si="67"/>
        <v>339</v>
      </c>
      <c r="H181" s="8">
        <f t="shared" si="67"/>
        <v>0</v>
      </c>
      <c r="I181" s="8">
        <f t="shared" si="67"/>
        <v>104</v>
      </c>
      <c r="J181" s="8">
        <f t="shared" si="67"/>
        <v>388.02400000000006</v>
      </c>
      <c r="K181" s="6" t="s">
        <v>17</v>
      </c>
    </row>
    <row r="182" spans="1:11" ht="15.5" x14ac:dyDescent="0.35">
      <c r="A182" s="22">
        <v>170</v>
      </c>
      <c r="B182" s="7" t="s">
        <v>19</v>
      </c>
      <c r="C182" s="6" t="s">
        <v>17</v>
      </c>
      <c r="D182" s="8">
        <f t="shared" ref="D182:D185" si="68">SUM(E182:J182)</f>
        <v>1528.0240000000001</v>
      </c>
      <c r="E182" s="8">
        <f>E185</f>
        <v>358</v>
      </c>
      <c r="F182" s="8">
        <f t="shared" ref="F182:J182" si="69">F185</f>
        <v>339</v>
      </c>
      <c r="G182" s="8">
        <f t="shared" si="69"/>
        <v>339</v>
      </c>
      <c r="H182" s="8">
        <f t="shared" si="69"/>
        <v>0</v>
      </c>
      <c r="I182" s="8">
        <f t="shared" si="69"/>
        <v>104</v>
      </c>
      <c r="J182" s="8">
        <f t="shared" si="69"/>
        <v>388.02400000000006</v>
      </c>
      <c r="K182" s="6" t="s">
        <v>17</v>
      </c>
    </row>
    <row r="183" spans="1:11" ht="108.5" x14ac:dyDescent="0.35">
      <c r="A183" s="22">
        <v>171</v>
      </c>
      <c r="B183" s="7" t="s">
        <v>22</v>
      </c>
      <c r="C183" s="6" t="s">
        <v>17</v>
      </c>
      <c r="D183" s="8">
        <f t="shared" si="68"/>
        <v>1528.0240000000001</v>
      </c>
      <c r="E183" s="8">
        <f>E184</f>
        <v>358</v>
      </c>
      <c r="F183" s="8">
        <f t="shared" ref="F183:J183" si="70">F184</f>
        <v>339</v>
      </c>
      <c r="G183" s="8">
        <f t="shared" si="70"/>
        <v>339</v>
      </c>
      <c r="H183" s="8">
        <f t="shared" si="70"/>
        <v>0</v>
      </c>
      <c r="I183" s="8">
        <f t="shared" si="70"/>
        <v>104</v>
      </c>
      <c r="J183" s="8">
        <f t="shared" si="70"/>
        <v>388.02400000000006</v>
      </c>
      <c r="K183" s="6" t="s">
        <v>17</v>
      </c>
    </row>
    <row r="184" spans="1:11" ht="15.5" x14ac:dyDescent="0.35">
      <c r="A184" s="22">
        <v>172</v>
      </c>
      <c r="B184" s="7" t="s">
        <v>19</v>
      </c>
      <c r="C184" s="6" t="s">
        <v>17</v>
      </c>
      <c r="D184" s="8">
        <f t="shared" si="68"/>
        <v>1528.0240000000001</v>
      </c>
      <c r="E184" s="8">
        <f>E182</f>
        <v>358</v>
      </c>
      <c r="F184" s="8">
        <f t="shared" ref="F184:J184" si="71">F182</f>
        <v>339</v>
      </c>
      <c r="G184" s="8">
        <f t="shared" si="71"/>
        <v>339</v>
      </c>
      <c r="H184" s="8">
        <f t="shared" si="71"/>
        <v>0</v>
      </c>
      <c r="I184" s="8">
        <f t="shared" si="71"/>
        <v>104</v>
      </c>
      <c r="J184" s="8">
        <f t="shared" si="71"/>
        <v>388.02400000000006</v>
      </c>
      <c r="K184" s="6" t="s">
        <v>17</v>
      </c>
    </row>
    <row r="185" spans="1:11" ht="135" x14ac:dyDescent="0.35">
      <c r="A185" s="22">
        <v>173</v>
      </c>
      <c r="B185" s="11" t="s">
        <v>109</v>
      </c>
      <c r="C185" s="6" t="s">
        <v>23</v>
      </c>
      <c r="D185" s="8">
        <f t="shared" si="68"/>
        <v>1528.0240000000001</v>
      </c>
      <c r="E185" s="8">
        <v>358</v>
      </c>
      <c r="F185" s="8">
        <v>339</v>
      </c>
      <c r="G185" s="8">
        <v>339</v>
      </c>
      <c r="H185" s="8">
        <v>0</v>
      </c>
      <c r="I185" s="8">
        <f>100*1.04</f>
        <v>104</v>
      </c>
      <c r="J185" s="8">
        <f>373.1*1.04</f>
        <v>388.02400000000006</v>
      </c>
      <c r="K185" s="9" t="s">
        <v>150</v>
      </c>
    </row>
    <row r="186" spans="1:11" ht="15.5" x14ac:dyDescent="0.35">
      <c r="A186" s="22">
        <v>174</v>
      </c>
      <c r="B186" s="42" t="s">
        <v>110</v>
      </c>
      <c r="C186" s="42"/>
      <c r="D186" s="42"/>
      <c r="E186" s="42"/>
      <c r="F186" s="42"/>
      <c r="G186" s="42"/>
      <c r="H186" s="42"/>
      <c r="I186" s="42"/>
      <c r="J186" s="42"/>
      <c r="K186" s="42"/>
    </row>
    <row r="187" spans="1:11" ht="31" x14ac:dyDescent="0.35">
      <c r="A187" s="22">
        <v>175</v>
      </c>
      <c r="B187" s="7" t="s">
        <v>111</v>
      </c>
      <c r="C187" s="6" t="s">
        <v>17</v>
      </c>
      <c r="D187" s="8">
        <f t="shared" ref="D187:D192" si="72">SUM(E187:J187)</f>
        <v>77569.030800000008</v>
      </c>
      <c r="E187" s="8">
        <f>E188+E189</f>
        <v>11883.6</v>
      </c>
      <c r="F187" s="8">
        <f t="shared" ref="F187:J187" si="73">F188+F189</f>
        <v>14943.4</v>
      </c>
      <c r="G187" s="8">
        <f>G188+G189</f>
        <v>33890.9948</v>
      </c>
      <c r="H187" s="8">
        <f t="shared" si="73"/>
        <v>418.70000000000005</v>
      </c>
      <c r="I187" s="8">
        <f t="shared" si="73"/>
        <v>13643.524000000001</v>
      </c>
      <c r="J187" s="8">
        <f t="shared" si="73"/>
        <v>2788.8120000000004</v>
      </c>
      <c r="K187" s="6" t="s">
        <v>17</v>
      </c>
    </row>
    <row r="188" spans="1:11" ht="15.5" x14ac:dyDescent="0.35">
      <c r="A188" s="22">
        <v>176</v>
      </c>
      <c r="B188" s="7" t="s">
        <v>19</v>
      </c>
      <c r="C188" s="6" t="s">
        <v>17</v>
      </c>
      <c r="D188" s="8">
        <f t="shared" si="72"/>
        <v>74683.730800000005</v>
      </c>
      <c r="E188" s="8">
        <f>E191</f>
        <v>11313.4</v>
      </c>
      <c r="F188" s="8">
        <f t="shared" ref="F188:J188" si="74">F191</f>
        <v>14260.5</v>
      </c>
      <c r="G188" s="8">
        <f>G191</f>
        <v>33469.894800000002</v>
      </c>
      <c r="H188" s="8">
        <f t="shared" si="74"/>
        <v>0</v>
      </c>
      <c r="I188" s="8">
        <f t="shared" si="74"/>
        <v>13229.424000000001</v>
      </c>
      <c r="J188" s="8">
        <f t="shared" si="74"/>
        <v>2410.5120000000002</v>
      </c>
      <c r="K188" s="6" t="s">
        <v>17</v>
      </c>
    </row>
    <row r="189" spans="1:11" ht="15.5" x14ac:dyDescent="0.35">
      <c r="A189" s="22">
        <v>177</v>
      </c>
      <c r="B189" s="7" t="s">
        <v>18</v>
      </c>
      <c r="C189" s="6"/>
      <c r="D189" s="8">
        <f t="shared" si="72"/>
        <v>2885.2999999999997</v>
      </c>
      <c r="E189" s="8">
        <f>E192</f>
        <v>570.20000000000005</v>
      </c>
      <c r="F189" s="8">
        <f t="shared" ref="F189:J189" si="75">F192</f>
        <v>682.9</v>
      </c>
      <c r="G189" s="8">
        <f t="shared" si="75"/>
        <v>421.1</v>
      </c>
      <c r="H189" s="8">
        <f t="shared" si="75"/>
        <v>418.70000000000005</v>
      </c>
      <c r="I189" s="8">
        <f t="shared" si="75"/>
        <v>414.1</v>
      </c>
      <c r="J189" s="8">
        <f t="shared" si="75"/>
        <v>378.3</v>
      </c>
      <c r="K189" s="6"/>
    </row>
    <row r="190" spans="1:11" ht="108.5" x14ac:dyDescent="0.35">
      <c r="A190" s="22">
        <v>178</v>
      </c>
      <c r="B190" s="7" t="s">
        <v>22</v>
      </c>
      <c r="C190" s="6" t="s">
        <v>17</v>
      </c>
      <c r="D190" s="8">
        <f t="shared" si="72"/>
        <v>77569.030800000008</v>
      </c>
      <c r="E190" s="8">
        <f>E187</f>
        <v>11883.6</v>
      </c>
      <c r="F190" s="8">
        <f t="shared" ref="F190:J190" si="76">F187</f>
        <v>14943.4</v>
      </c>
      <c r="G190" s="8">
        <f>G187</f>
        <v>33890.9948</v>
      </c>
      <c r="H190" s="8">
        <f t="shared" si="76"/>
        <v>418.70000000000005</v>
      </c>
      <c r="I190" s="8">
        <f t="shared" si="76"/>
        <v>13643.524000000001</v>
      </c>
      <c r="J190" s="8">
        <f t="shared" si="76"/>
        <v>2788.8120000000004</v>
      </c>
      <c r="K190" s="6" t="s">
        <v>17</v>
      </c>
    </row>
    <row r="191" spans="1:11" ht="15.5" x14ac:dyDescent="0.35">
      <c r="A191" s="22">
        <v>179</v>
      </c>
      <c r="B191" s="7" t="s">
        <v>19</v>
      </c>
      <c r="C191" s="6" t="s">
        <v>17</v>
      </c>
      <c r="D191" s="8">
        <f t="shared" si="72"/>
        <v>74683.730800000005</v>
      </c>
      <c r="E191" s="8">
        <f>E193+E196+E198+E212</f>
        <v>11313.4</v>
      </c>
      <c r="F191" s="8">
        <f>F193+F196+F198+F201+F208+F209</f>
        <v>14260.5</v>
      </c>
      <c r="G191" s="8">
        <f>G193+G196+G198+G212</f>
        <v>33469.894800000002</v>
      </c>
      <c r="H191" s="8">
        <f>H193+H196+H198+H212</f>
        <v>0</v>
      </c>
      <c r="I191" s="8">
        <f>I193+I196+I198+I212</f>
        <v>13229.424000000001</v>
      </c>
      <c r="J191" s="8">
        <f>J193+J196+J198+J212</f>
        <v>2410.5120000000002</v>
      </c>
      <c r="K191" s="6" t="s">
        <v>17</v>
      </c>
    </row>
    <row r="192" spans="1:11" ht="15.5" x14ac:dyDescent="0.35">
      <c r="A192" s="22">
        <v>180</v>
      </c>
      <c r="B192" s="7" t="s">
        <v>18</v>
      </c>
      <c r="C192" s="10"/>
      <c r="D192" s="8">
        <f t="shared" si="72"/>
        <v>2885.2999999999997</v>
      </c>
      <c r="E192" s="8">
        <f>E213</f>
        <v>570.20000000000005</v>
      </c>
      <c r="F192" s="8">
        <f>F213</f>
        <v>682.9</v>
      </c>
      <c r="G192" s="8">
        <f>G213</f>
        <v>421.1</v>
      </c>
      <c r="H192" s="8">
        <f t="shared" ref="H192:J192" si="77">H213</f>
        <v>418.70000000000005</v>
      </c>
      <c r="I192" s="8">
        <f t="shared" si="77"/>
        <v>414.1</v>
      </c>
      <c r="J192" s="8">
        <f t="shared" si="77"/>
        <v>378.3</v>
      </c>
      <c r="K192" s="10"/>
    </row>
    <row r="193" spans="1:11" ht="60" x14ac:dyDescent="0.35">
      <c r="A193" s="22">
        <v>181</v>
      </c>
      <c r="B193" s="11" t="s">
        <v>201</v>
      </c>
      <c r="C193" s="6" t="s">
        <v>17</v>
      </c>
      <c r="D193" s="8">
        <f>SUM(E193:J193)</f>
        <v>31272.906800000001</v>
      </c>
      <c r="E193" s="8">
        <f>SUM(E194)</f>
        <v>7222.1</v>
      </c>
      <c r="F193" s="8">
        <f t="shared" ref="F193:J193" si="78">SUM(F194)</f>
        <v>6789.9</v>
      </c>
      <c r="G193" s="8">
        <f t="shared" si="78"/>
        <v>8150.1948000000002</v>
      </c>
      <c r="H193" s="8">
        <f t="shared" si="78"/>
        <v>0</v>
      </c>
      <c r="I193" s="8">
        <f t="shared" si="78"/>
        <v>7932.3920000000007</v>
      </c>
      <c r="J193" s="8">
        <f t="shared" si="78"/>
        <v>1178.32</v>
      </c>
      <c r="K193" s="9" t="s">
        <v>151</v>
      </c>
    </row>
    <row r="194" spans="1:11" ht="219" customHeight="1" x14ac:dyDescent="0.35">
      <c r="A194" s="27">
        <v>182</v>
      </c>
      <c r="B194" s="31" t="s">
        <v>197</v>
      </c>
      <c r="C194" s="27" t="s">
        <v>17</v>
      </c>
      <c r="D194" s="29">
        <f>SUM(E194:J194)+SUM(E195:J195)</f>
        <v>31272.906800000001</v>
      </c>
      <c r="E194" s="29">
        <v>7222.1</v>
      </c>
      <c r="F194" s="29">
        <v>6789.9</v>
      </c>
      <c r="G194" s="29">
        <f>7752.1-50+119.9+25.2+302.9948</f>
        <v>8150.1948000000002</v>
      </c>
      <c r="H194" s="29">
        <v>0</v>
      </c>
      <c r="I194" s="29">
        <f>7627.3*1.04</f>
        <v>7932.3920000000007</v>
      </c>
      <c r="J194" s="29">
        <f>1133*1.04</f>
        <v>1178.32</v>
      </c>
      <c r="K194" s="27" t="s">
        <v>17</v>
      </c>
    </row>
    <row r="195" spans="1:11" ht="409.5" customHeight="1" x14ac:dyDescent="0.35">
      <c r="A195" s="28"/>
      <c r="B195" s="32"/>
      <c r="C195" s="28"/>
      <c r="D195" s="30"/>
      <c r="E195" s="30"/>
      <c r="F195" s="30"/>
      <c r="G195" s="30"/>
      <c r="H195" s="30"/>
      <c r="I195" s="30"/>
      <c r="J195" s="30"/>
      <c r="K195" s="28"/>
    </row>
    <row r="196" spans="1:11" ht="75" x14ac:dyDescent="0.35">
      <c r="A196" s="22">
        <v>183</v>
      </c>
      <c r="B196" s="11" t="s">
        <v>112</v>
      </c>
      <c r="C196" s="6" t="s">
        <v>17</v>
      </c>
      <c r="D196" s="8">
        <f t="shared" ref="D196:D207" si="79">SUM(E196:J196)</f>
        <v>4387.7520000000004</v>
      </c>
      <c r="E196" s="8">
        <f>SUM(E197)</f>
        <v>530.20000000000005</v>
      </c>
      <c r="F196" s="8">
        <f t="shared" ref="F196:J196" si="80">SUM(F197)</f>
        <v>937.9</v>
      </c>
      <c r="G196" s="8">
        <f t="shared" si="80"/>
        <v>1230.9000000000001</v>
      </c>
      <c r="H196" s="8">
        <f t="shared" si="80"/>
        <v>0</v>
      </c>
      <c r="I196" s="8">
        <f t="shared" si="80"/>
        <v>1241.6560000000002</v>
      </c>
      <c r="J196" s="8">
        <f t="shared" si="80"/>
        <v>447.096</v>
      </c>
      <c r="K196" s="9" t="s">
        <v>152</v>
      </c>
    </row>
    <row r="197" spans="1:11" ht="279" x14ac:dyDescent="0.35">
      <c r="A197" s="22">
        <v>184</v>
      </c>
      <c r="B197" s="13" t="s">
        <v>190</v>
      </c>
      <c r="C197" s="6" t="s">
        <v>17</v>
      </c>
      <c r="D197" s="8">
        <f t="shared" si="79"/>
        <v>4387.7520000000004</v>
      </c>
      <c r="E197" s="8">
        <v>530.20000000000005</v>
      </c>
      <c r="F197" s="8">
        <v>937.9</v>
      </c>
      <c r="G197" s="8">
        <f>1193.9-24.4+93.9+20-52.5</f>
        <v>1230.9000000000001</v>
      </c>
      <c r="H197" s="8">
        <v>0</v>
      </c>
      <c r="I197" s="8">
        <f>1193.9*1.04</f>
        <v>1241.6560000000002</v>
      </c>
      <c r="J197" s="8">
        <f>429.9*1.04</f>
        <v>447.096</v>
      </c>
      <c r="K197" s="6" t="s">
        <v>17</v>
      </c>
    </row>
    <row r="198" spans="1:11" ht="117" customHeight="1" x14ac:dyDescent="0.35">
      <c r="A198" s="22">
        <v>185</v>
      </c>
      <c r="B198" s="11" t="s">
        <v>113</v>
      </c>
      <c r="C198" s="6" t="s">
        <v>23</v>
      </c>
      <c r="D198" s="8">
        <f t="shared" si="79"/>
        <v>6877.88</v>
      </c>
      <c r="E198" s="8">
        <f>SUM(E199)</f>
        <v>717.6</v>
      </c>
      <c r="F198" s="8">
        <f t="shared" ref="F198:J198" si="81">SUM(F199)</f>
        <v>1139.5999999999999</v>
      </c>
      <c r="G198" s="8">
        <f t="shared" si="81"/>
        <v>2161.1999999999998</v>
      </c>
      <c r="H198" s="8">
        <f t="shared" si="81"/>
        <v>0</v>
      </c>
      <c r="I198" s="8">
        <f t="shared" si="81"/>
        <v>2273.44</v>
      </c>
      <c r="J198" s="8">
        <f t="shared" si="81"/>
        <v>586.04</v>
      </c>
      <c r="K198" s="9" t="s">
        <v>153</v>
      </c>
    </row>
    <row r="199" spans="1:11" ht="325.5" x14ac:dyDescent="0.35">
      <c r="A199" s="22">
        <v>186</v>
      </c>
      <c r="B199" s="13" t="s">
        <v>159</v>
      </c>
      <c r="C199" s="6" t="s">
        <v>23</v>
      </c>
      <c r="D199" s="8">
        <f t="shared" si="79"/>
        <v>6877.88</v>
      </c>
      <c r="E199" s="8">
        <v>717.6</v>
      </c>
      <c r="F199" s="8">
        <v>1139.5999999999999</v>
      </c>
      <c r="G199" s="8">
        <f>2186-22-2.8</f>
        <v>2161.1999999999998</v>
      </c>
      <c r="H199" s="8">
        <v>0</v>
      </c>
      <c r="I199" s="8">
        <f>2186*1.04</f>
        <v>2273.44</v>
      </c>
      <c r="J199" s="8">
        <f>563.5*1.04</f>
        <v>586.04</v>
      </c>
      <c r="K199" s="9" t="s">
        <v>17</v>
      </c>
    </row>
    <row r="200" spans="1:11" ht="90" x14ac:dyDescent="0.35">
      <c r="A200" s="22">
        <v>187</v>
      </c>
      <c r="B200" s="12" t="s">
        <v>114</v>
      </c>
      <c r="C200" s="6" t="s">
        <v>17</v>
      </c>
      <c r="D200" s="8">
        <f t="shared" si="79"/>
        <v>35030.492000000006</v>
      </c>
      <c r="E200" s="8">
        <v>3413.7</v>
      </c>
      <c r="F200" s="8">
        <v>6076</v>
      </c>
      <c r="G200" s="8">
        <f>SUM(G201:G211)</f>
        <v>22348.700000000004</v>
      </c>
      <c r="H200" s="8">
        <f t="shared" ref="H200:J200" si="82">H212+H213</f>
        <v>418.70000000000005</v>
      </c>
      <c r="I200" s="8">
        <f t="shared" si="82"/>
        <v>2196.0360000000001</v>
      </c>
      <c r="J200" s="8">
        <f t="shared" si="82"/>
        <v>577.35599999999999</v>
      </c>
      <c r="K200" s="6" t="s">
        <v>177</v>
      </c>
    </row>
    <row r="201" spans="1:11" ht="192" customHeight="1" x14ac:dyDescent="0.35">
      <c r="A201" s="22">
        <v>188</v>
      </c>
      <c r="B201" s="39" t="s">
        <v>191</v>
      </c>
      <c r="C201" s="27" t="s">
        <v>17</v>
      </c>
      <c r="D201" s="29">
        <f t="shared" si="79"/>
        <v>9635.9920000000002</v>
      </c>
      <c r="E201" s="29">
        <v>1954.9</v>
      </c>
      <c r="F201" s="29">
        <v>1908.7</v>
      </c>
      <c r="G201" s="29">
        <f>2313.4+42+200+1000+500-264</f>
        <v>3791.4</v>
      </c>
      <c r="H201" s="29">
        <v>0</v>
      </c>
      <c r="I201" s="29">
        <f>1713.4*1.04</f>
        <v>1781.9360000000001</v>
      </c>
      <c r="J201" s="29">
        <f>191.4*1.04</f>
        <v>199.05600000000001</v>
      </c>
      <c r="K201" s="37" t="s">
        <v>17</v>
      </c>
    </row>
    <row r="202" spans="1:11" ht="396" customHeight="1" x14ac:dyDescent="0.35">
      <c r="A202" s="22">
        <v>189</v>
      </c>
      <c r="B202" s="36"/>
      <c r="C202" s="38"/>
      <c r="D202" s="36"/>
      <c r="E202" s="36"/>
      <c r="F202" s="36"/>
      <c r="G202" s="36"/>
      <c r="H202" s="36"/>
      <c r="I202" s="36"/>
      <c r="J202" s="36"/>
      <c r="K202" s="38"/>
    </row>
    <row r="203" spans="1:11" ht="62" x14ac:dyDescent="0.35">
      <c r="A203" s="25">
        <v>193</v>
      </c>
      <c r="B203" s="7" t="s">
        <v>115</v>
      </c>
      <c r="C203" s="6" t="s">
        <v>17</v>
      </c>
      <c r="D203" s="8">
        <f t="shared" si="79"/>
        <v>318</v>
      </c>
      <c r="E203" s="8">
        <v>318</v>
      </c>
      <c r="F203" s="8">
        <v>0</v>
      </c>
      <c r="G203" s="8">
        <v>0</v>
      </c>
      <c r="H203" s="8">
        <v>0</v>
      </c>
      <c r="I203" s="8">
        <v>0</v>
      </c>
      <c r="J203" s="8">
        <v>0</v>
      </c>
      <c r="K203" s="6" t="s">
        <v>17</v>
      </c>
    </row>
    <row r="204" spans="1:11" ht="62" x14ac:dyDescent="0.35">
      <c r="A204" s="25">
        <v>194</v>
      </c>
      <c r="B204" s="7" t="s">
        <v>116</v>
      </c>
      <c r="C204" s="6" t="s">
        <v>17</v>
      </c>
      <c r="D204" s="8">
        <f t="shared" si="79"/>
        <v>300</v>
      </c>
      <c r="E204" s="8">
        <v>300</v>
      </c>
      <c r="F204" s="8">
        <v>0</v>
      </c>
      <c r="G204" s="8">
        <v>0</v>
      </c>
      <c r="H204" s="8">
        <v>0</v>
      </c>
      <c r="I204" s="8">
        <v>0</v>
      </c>
      <c r="J204" s="8">
        <v>0</v>
      </c>
      <c r="K204" s="6" t="s">
        <v>17</v>
      </c>
    </row>
    <row r="205" spans="1:11" ht="31" x14ac:dyDescent="0.35">
      <c r="A205" s="25">
        <v>195</v>
      </c>
      <c r="B205" s="7" t="s">
        <v>117</v>
      </c>
      <c r="C205" s="6" t="s">
        <v>23</v>
      </c>
      <c r="D205" s="8">
        <f t="shared" si="79"/>
        <v>121.1</v>
      </c>
      <c r="E205" s="8">
        <v>121.1</v>
      </c>
      <c r="F205" s="8">
        <v>0</v>
      </c>
      <c r="G205" s="8">
        <v>0</v>
      </c>
      <c r="H205" s="8">
        <v>0</v>
      </c>
      <c r="I205" s="8">
        <v>0</v>
      </c>
      <c r="J205" s="8">
        <v>0</v>
      </c>
      <c r="K205" s="9" t="s">
        <v>17</v>
      </c>
    </row>
    <row r="206" spans="1:11" ht="108.5" x14ac:dyDescent="0.35">
      <c r="A206" s="25">
        <v>196</v>
      </c>
      <c r="B206" s="7" t="s">
        <v>118</v>
      </c>
      <c r="C206" s="6" t="s">
        <v>23</v>
      </c>
      <c r="D206" s="8">
        <f t="shared" si="79"/>
        <v>80</v>
      </c>
      <c r="E206" s="8">
        <v>80</v>
      </c>
      <c r="F206" s="8">
        <f t="shared" ref="F206:J206" si="83">F207</f>
        <v>0</v>
      </c>
      <c r="G206" s="8">
        <v>0</v>
      </c>
      <c r="H206" s="8">
        <f t="shared" si="83"/>
        <v>0</v>
      </c>
      <c r="I206" s="8">
        <f t="shared" si="83"/>
        <v>0</v>
      </c>
      <c r="J206" s="8">
        <f t="shared" si="83"/>
        <v>0</v>
      </c>
      <c r="K206" s="9" t="s">
        <v>17</v>
      </c>
    </row>
    <row r="207" spans="1:11" s="23" customFormat="1" ht="409.5" x14ac:dyDescent="0.35">
      <c r="A207" s="25">
        <v>197</v>
      </c>
      <c r="B207" s="26" t="s">
        <v>119</v>
      </c>
      <c r="C207" s="22" t="s">
        <v>17</v>
      </c>
      <c r="D207" s="8">
        <f t="shared" si="79"/>
        <v>69.5</v>
      </c>
      <c r="E207" s="8">
        <v>69.5</v>
      </c>
      <c r="F207" s="8">
        <v>0</v>
      </c>
      <c r="G207" s="8">
        <v>0</v>
      </c>
      <c r="H207" s="8">
        <v>0</v>
      </c>
      <c r="I207" s="8">
        <v>0</v>
      </c>
      <c r="J207" s="8">
        <v>0</v>
      </c>
      <c r="K207" s="22" t="s">
        <v>17</v>
      </c>
    </row>
    <row r="208" spans="1:11" ht="77.5" x14ac:dyDescent="0.35">
      <c r="A208" s="25">
        <v>198</v>
      </c>
      <c r="B208" s="7" t="s">
        <v>180</v>
      </c>
      <c r="C208" s="6" t="s">
        <v>17</v>
      </c>
      <c r="D208" s="8">
        <f t="shared" ref="D208:D213" si="84">SUM(E208:J208)</f>
        <v>20445.400000000001</v>
      </c>
      <c r="E208" s="8">
        <v>0</v>
      </c>
      <c r="F208" s="8">
        <v>2309.1999999999998</v>
      </c>
      <c r="G208" s="8">
        <v>18136.2</v>
      </c>
      <c r="H208" s="8">
        <v>0</v>
      </c>
      <c r="I208" s="8">
        <v>0</v>
      </c>
      <c r="J208" s="8">
        <v>0</v>
      </c>
      <c r="K208" s="6" t="s">
        <v>17</v>
      </c>
    </row>
    <row r="209" spans="1:11" ht="62" x14ac:dyDescent="0.35">
      <c r="A209" s="25">
        <v>199</v>
      </c>
      <c r="B209" s="7" t="s">
        <v>189</v>
      </c>
      <c r="C209" s="6" t="s">
        <v>17</v>
      </c>
      <c r="D209" s="8">
        <f t="shared" si="84"/>
        <v>1175.2</v>
      </c>
      <c r="E209" s="8">
        <v>0</v>
      </c>
      <c r="F209" s="8">
        <v>1175.2</v>
      </c>
      <c r="G209" s="8">
        <v>0</v>
      </c>
      <c r="H209" s="8">
        <v>0</v>
      </c>
      <c r="I209" s="8">
        <v>0</v>
      </c>
      <c r="J209" s="8">
        <v>0</v>
      </c>
      <c r="K209" s="6" t="s">
        <v>17</v>
      </c>
    </row>
    <row r="210" spans="1:11" ht="124" x14ac:dyDescent="0.35">
      <c r="A210" s="25">
        <v>200</v>
      </c>
      <c r="B210" s="7" t="s">
        <v>173</v>
      </c>
      <c r="C210" s="6" t="s">
        <v>23</v>
      </c>
      <c r="D210" s="8">
        <f t="shared" si="84"/>
        <v>2692.1</v>
      </c>
      <c r="E210" s="8">
        <v>570.20000000000005</v>
      </c>
      <c r="F210" s="8">
        <v>682.9</v>
      </c>
      <c r="G210" s="8">
        <v>356.7</v>
      </c>
      <c r="H210" s="8">
        <v>354.3</v>
      </c>
      <c r="I210" s="8">
        <v>349.7</v>
      </c>
      <c r="J210" s="8">
        <v>378.3</v>
      </c>
      <c r="K210" s="9" t="s">
        <v>176</v>
      </c>
    </row>
    <row r="211" spans="1:11" ht="155" x14ac:dyDescent="0.35">
      <c r="A211" s="25">
        <v>201</v>
      </c>
      <c r="B211" s="7" t="s">
        <v>170</v>
      </c>
      <c r="C211" s="17"/>
      <c r="D211" s="8">
        <f t="shared" si="84"/>
        <v>193.20000000000002</v>
      </c>
      <c r="E211" s="8">
        <v>0</v>
      </c>
      <c r="F211" s="8">
        <v>0</v>
      </c>
      <c r="G211" s="8">
        <v>64.400000000000006</v>
      </c>
      <c r="H211" s="8">
        <v>64.400000000000006</v>
      </c>
      <c r="I211" s="8">
        <v>64.400000000000006</v>
      </c>
      <c r="J211" s="8">
        <v>0</v>
      </c>
      <c r="K211" s="9" t="s">
        <v>175</v>
      </c>
    </row>
    <row r="212" spans="1:11" ht="15.5" x14ac:dyDescent="0.35">
      <c r="A212" s="25">
        <v>202</v>
      </c>
      <c r="B212" s="7" t="s">
        <v>120</v>
      </c>
      <c r="C212" s="6" t="s">
        <v>17</v>
      </c>
      <c r="D212" s="8">
        <f t="shared" si="84"/>
        <v>32111.092000000004</v>
      </c>
      <c r="E212" s="8">
        <v>2843.5</v>
      </c>
      <c r="F212" s="8">
        <v>5359</v>
      </c>
      <c r="G212" s="8">
        <f>SUM(G201:G209)</f>
        <v>21927.600000000002</v>
      </c>
      <c r="H212" s="8">
        <f>SUM(H201:H209)</f>
        <v>0</v>
      </c>
      <c r="I212" s="8">
        <f>SUM(I201:I209)</f>
        <v>1781.9360000000001</v>
      </c>
      <c r="J212" s="8">
        <f>SUM(J201:J209)</f>
        <v>199.05600000000001</v>
      </c>
      <c r="K212" s="6" t="s">
        <v>17</v>
      </c>
    </row>
    <row r="213" spans="1:11" ht="15.5" x14ac:dyDescent="0.35">
      <c r="A213" s="25">
        <v>203</v>
      </c>
      <c r="B213" s="7" t="s">
        <v>121</v>
      </c>
      <c r="C213" s="6"/>
      <c r="D213" s="8">
        <f t="shared" si="84"/>
        <v>2885.2999999999997</v>
      </c>
      <c r="E213" s="8">
        <v>570.20000000000005</v>
      </c>
      <c r="F213" s="8">
        <v>682.9</v>
      </c>
      <c r="G213" s="8">
        <f>G210+G211</f>
        <v>421.1</v>
      </c>
      <c r="H213" s="8">
        <f>H210+H211</f>
        <v>418.70000000000005</v>
      </c>
      <c r="I213" s="8">
        <f>I210+I211</f>
        <v>414.1</v>
      </c>
      <c r="J213" s="8">
        <f>J210+J211</f>
        <v>378.3</v>
      </c>
      <c r="K213" s="6"/>
    </row>
    <row r="214" spans="1:11" ht="15.75" customHeight="1" x14ac:dyDescent="0.35">
      <c r="A214" s="25">
        <v>204</v>
      </c>
      <c r="B214" s="33" t="s">
        <v>160</v>
      </c>
      <c r="C214" s="34"/>
      <c r="D214" s="34"/>
      <c r="E214" s="34"/>
      <c r="F214" s="34"/>
      <c r="G214" s="34"/>
      <c r="H214" s="34"/>
      <c r="I214" s="34"/>
      <c r="J214" s="34"/>
      <c r="K214" s="35"/>
    </row>
    <row r="215" spans="1:11" ht="31" x14ac:dyDescent="0.35">
      <c r="A215" s="25">
        <v>205</v>
      </c>
      <c r="B215" s="7" t="s">
        <v>122</v>
      </c>
      <c r="C215" s="10" t="s">
        <v>17</v>
      </c>
      <c r="D215" s="8">
        <f>SUM(E215:J215)</f>
        <v>1680.836</v>
      </c>
      <c r="E215" s="8">
        <f>E216</f>
        <v>422.4</v>
      </c>
      <c r="F215" s="8">
        <f>F216</f>
        <v>515.9</v>
      </c>
      <c r="G215" s="8">
        <f t="shared" ref="G215:J215" si="85">G216</f>
        <v>518</v>
      </c>
      <c r="H215" s="8">
        <f t="shared" si="85"/>
        <v>0</v>
      </c>
      <c r="I215" s="8">
        <f t="shared" si="85"/>
        <v>0</v>
      </c>
      <c r="J215" s="8">
        <f t="shared" si="85"/>
        <v>224.536</v>
      </c>
      <c r="K215" s="10" t="s">
        <v>17</v>
      </c>
    </row>
    <row r="216" spans="1:11" ht="15.5" x14ac:dyDescent="0.35">
      <c r="A216" s="25">
        <v>206</v>
      </c>
      <c r="B216" s="7" t="s">
        <v>19</v>
      </c>
      <c r="C216" s="10" t="s">
        <v>17</v>
      </c>
      <c r="D216" s="8">
        <f t="shared" ref="D216:D220" si="86">SUM(E216:J216)</f>
        <v>1680.836</v>
      </c>
      <c r="E216" s="8">
        <f>E218</f>
        <v>422.4</v>
      </c>
      <c r="F216" s="8">
        <f t="shared" ref="F216:J216" si="87">F218</f>
        <v>515.9</v>
      </c>
      <c r="G216" s="8">
        <f>G218</f>
        <v>518</v>
      </c>
      <c r="H216" s="8">
        <f t="shared" si="87"/>
        <v>0</v>
      </c>
      <c r="I216" s="8">
        <f t="shared" si="87"/>
        <v>0</v>
      </c>
      <c r="J216" s="8">
        <f t="shared" si="87"/>
        <v>224.536</v>
      </c>
      <c r="K216" s="10" t="s">
        <v>17</v>
      </c>
    </row>
    <row r="217" spans="1:11" ht="108.5" x14ac:dyDescent="0.35">
      <c r="A217" s="25">
        <v>207</v>
      </c>
      <c r="B217" s="7" t="s">
        <v>22</v>
      </c>
      <c r="C217" s="10" t="s">
        <v>17</v>
      </c>
      <c r="D217" s="8">
        <f t="shared" si="86"/>
        <v>1680.836</v>
      </c>
      <c r="E217" s="8">
        <f>E218</f>
        <v>422.4</v>
      </c>
      <c r="F217" s="8">
        <f t="shared" ref="F217:J218" si="88">F218</f>
        <v>515.9</v>
      </c>
      <c r="G217" s="8">
        <f t="shared" si="88"/>
        <v>518</v>
      </c>
      <c r="H217" s="8">
        <f t="shared" si="88"/>
        <v>0</v>
      </c>
      <c r="I217" s="8">
        <f t="shared" si="88"/>
        <v>0</v>
      </c>
      <c r="J217" s="8">
        <f t="shared" si="88"/>
        <v>224.536</v>
      </c>
      <c r="K217" s="10" t="s">
        <v>17</v>
      </c>
    </row>
    <row r="218" spans="1:11" ht="15.5" x14ac:dyDescent="0.35">
      <c r="A218" s="25">
        <v>208</v>
      </c>
      <c r="B218" s="7" t="s">
        <v>19</v>
      </c>
      <c r="C218" s="10" t="s">
        <v>17</v>
      </c>
      <c r="D218" s="8">
        <f t="shared" si="86"/>
        <v>1680.836</v>
      </c>
      <c r="E218" s="8">
        <f>E219</f>
        <v>422.4</v>
      </c>
      <c r="F218" s="8">
        <f t="shared" si="88"/>
        <v>515.9</v>
      </c>
      <c r="G218" s="8">
        <f t="shared" si="88"/>
        <v>518</v>
      </c>
      <c r="H218" s="8">
        <f t="shared" si="88"/>
        <v>0</v>
      </c>
      <c r="I218" s="8">
        <f t="shared" si="88"/>
        <v>0</v>
      </c>
      <c r="J218" s="8">
        <f t="shared" si="88"/>
        <v>224.536</v>
      </c>
      <c r="K218" s="10" t="s">
        <v>17</v>
      </c>
    </row>
    <row r="219" spans="1:11" ht="90" x14ac:dyDescent="0.35">
      <c r="A219" s="25">
        <v>209</v>
      </c>
      <c r="B219" s="11" t="s">
        <v>124</v>
      </c>
      <c r="C219" s="10" t="s">
        <v>23</v>
      </c>
      <c r="D219" s="8">
        <f t="shared" si="86"/>
        <v>1680.836</v>
      </c>
      <c r="E219" s="8">
        <f>E220</f>
        <v>422.4</v>
      </c>
      <c r="F219" s="8">
        <f t="shared" ref="F219:J219" si="89">F220</f>
        <v>515.9</v>
      </c>
      <c r="G219" s="8">
        <f t="shared" si="89"/>
        <v>518</v>
      </c>
      <c r="H219" s="8">
        <f t="shared" si="89"/>
        <v>0</v>
      </c>
      <c r="I219" s="8">
        <f t="shared" si="89"/>
        <v>0</v>
      </c>
      <c r="J219" s="8">
        <f t="shared" si="89"/>
        <v>224.536</v>
      </c>
      <c r="K219" s="9" t="s">
        <v>154</v>
      </c>
    </row>
    <row r="220" spans="1:11" ht="31" x14ac:dyDescent="0.35">
      <c r="A220" s="25">
        <v>210</v>
      </c>
      <c r="B220" s="7" t="s">
        <v>125</v>
      </c>
      <c r="C220" s="10" t="s">
        <v>17</v>
      </c>
      <c r="D220" s="8">
        <f t="shared" si="86"/>
        <v>1680.836</v>
      </c>
      <c r="E220" s="8">
        <v>422.4</v>
      </c>
      <c r="F220" s="8">
        <v>515.9</v>
      </c>
      <c r="G220" s="8">
        <f>525.8-2.8-5</f>
        <v>518</v>
      </c>
      <c r="H220" s="8">
        <v>0</v>
      </c>
      <c r="I220" s="8">
        <v>0</v>
      </c>
      <c r="J220" s="8">
        <f>215.9*1.04</f>
        <v>224.536</v>
      </c>
      <c r="K220" s="14"/>
    </row>
    <row r="221" spans="1:11" ht="15.5" x14ac:dyDescent="0.35">
      <c r="A221" s="25">
        <v>211</v>
      </c>
      <c r="B221" s="33" t="s">
        <v>126</v>
      </c>
      <c r="C221" s="34"/>
      <c r="D221" s="34"/>
      <c r="E221" s="34"/>
      <c r="F221" s="34"/>
      <c r="G221" s="34"/>
      <c r="H221" s="34"/>
      <c r="I221" s="34"/>
      <c r="J221" s="34"/>
      <c r="K221" s="35"/>
    </row>
    <row r="222" spans="1:11" ht="31" x14ac:dyDescent="0.35">
      <c r="A222" s="25">
        <v>212</v>
      </c>
      <c r="B222" s="7" t="s">
        <v>123</v>
      </c>
      <c r="C222" s="10" t="s">
        <v>17</v>
      </c>
      <c r="D222" s="8">
        <f>SUM(E222:J222)</f>
        <v>9501.895199999999</v>
      </c>
      <c r="E222" s="8">
        <f>E223</f>
        <v>1446.2</v>
      </c>
      <c r="F222" s="8">
        <f t="shared" ref="F222:J222" si="90">F223</f>
        <v>1080.5</v>
      </c>
      <c r="G222" s="8">
        <f t="shared" si="90"/>
        <v>1247</v>
      </c>
      <c r="H222" s="8">
        <f t="shared" si="90"/>
        <v>1296.8800000000001</v>
      </c>
      <c r="I222" s="8">
        <f t="shared" si="90"/>
        <v>1348.7552000000001</v>
      </c>
      <c r="J222" s="8">
        <f t="shared" si="90"/>
        <v>3082.56</v>
      </c>
      <c r="K222" s="10" t="s">
        <v>17</v>
      </c>
    </row>
    <row r="223" spans="1:11" ht="15.5" x14ac:dyDescent="0.35">
      <c r="A223" s="25">
        <v>213</v>
      </c>
      <c r="B223" s="7" t="s">
        <v>18</v>
      </c>
      <c r="C223" s="10" t="s">
        <v>17</v>
      </c>
      <c r="D223" s="8">
        <f t="shared" ref="D223:D226" si="91">SUM(E223:J223)</f>
        <v>9501.895199999999</v>
      </c>
      <c r="E223" s="8">
        <f>E226</f>
        <v>1446.2</v>
      </c>
      <c r="F223" s="8">
        <f t="shared" ref="F223:J223" si="92">F226</f>
        <v>1080.5</v>
      </c>
      <c r="G223" s="8">
        <f t="shared" si="92"/>
        <v>1247</v>
      </c>
      <c r="H223" s="8">
        <f t="shared" si="92"/>
        <v>1296.8800000000001</v>
      </c>
      <c r="I223" s="8">
        <f t="shared" si="92"/>
        <v>1348.7552000000001</v>
      </c>
      <c r="J223" s="8">
        <f t="shared" si="92"/>
        <v>3082.56</v>
      </c>
      <c r="K223" s="10" t="s">
        <v>17</v>
      </c>
    </row>
    <row r="224" spans="1:11" ht="108.5" x14ac:dyDescent="0.35">
      <c r="A224" s="25">
        <v>214</v>
      </c>
      <c r="B224" s="7" t="s">
        <v>22</v>
      </c>
      <c r="C224" s="10" t="s">
        <v>17</v>
      </c>
      <c r="D224" s="8">
        <f t="shared" si="91"/>
        <v>9501.895199999999</v>
      </c>
      <c r="E224" s="8">
        <f>E225</f>
        <v>1446.2</v>
      </c>
      <c r="F224" s="8">
        <f t="shared" ref="F224:J224" si="93">F225</f>
        <v>1080.5</v>
      </c>
      <c r="G224" s="8">
        <f t="shared" si="93"/>
        <v>1247</v>
      </c>
      <c r="H224" s="8">
        <f t="shared" si="93"/>
        <v>1296.8800000000001</v>
      </c>
      <c r="I224" s="8">
        <f t="shared" si="93"/>
        <v>1348.7552000000001</v>
      </c>
      <c r="J224" s="8">
        <f t="shared" si="93"/>
        <v>3082.56</v>
      </c>
      <c r="K224" s="10" t="s">
        <v>17</v>
      </c>
    </row>
    <row r="225" spans="1:11" ht="15.5" x14ac:dyDescent="0.35">
      <c r="A225" s="25">
        <v>215</v>
      </c>
      <c r="B225" s="7" t="s">
        <v>18</v>
      </c>
      <c r="C225" s="10" t="s">
        <v>17</v>
      </c>
      <c r="D225" s="8">
        <f t="shared" si="91"/>
        <v>9501.895199999999</v>
      </c>
      <c r="E225" s="8">
        <f>E223</f>
        <v>1446.2</v>
      </c>
      <c r="F225" s="8">
        <f t="shared" ref="F225:J225" si="94">F223</f>
        <v>1080.5</v>
      </c>
      <c r="G225" s="8">
        <f t="shared" si="94"/>
        <v>1247</v>
      </c>
      <c r="H225" s="8">
        <f t="shared" si="94"/>
        <v>1296.8800000000001</v>
      </c>
      <c r="I225" s="8">
        <f t="shared" si="94"/>
        <v>1348.7552000000001</v>
      </c>
      <c r="J225" s="8">
        <f t="shared" si="94"/>
        <v>3082.56</v>
      </c>
      <c r="K225" s="10" t="s">
        <v>17</v>
      </c>
    </row>
    <row r="226" spans="1:11" ht="284.25" customHeight="1" x14ac:dyDescent="0.35">
      <c r="A226" s="25">
        <v>216</v>
      </c>
      <c r="B226" s="11" t="s">
        <v>174</v>
      </c>
      <c r="C226" s="10" t="s">
        <v>23</v>
      </c>
      <c r="D226" s="8">
        <f t="shared" si="91"/>
        <v>9501.895199999999</v>
      </c>
      <c r="E226" s="8">
        <v>1446.2</v>
      </c>
      <c r="F226" s="8">
        <v>1080.5</v>
      </c>
      <c r="G226" s="8">
        <v>1247</v>
      </c>
      <c r="H226" s="8">
        <f>1247*1.04</f>
        <v>1296.8800000000001</v>
      </c>
      <c r="I226" s="8">
        <f>H226*1.04</f>
        <v>1348.7552000000001</v>
      </c>
      <c r="J226" s="8">
        <f>2964*1.04</f>
        <v>3082.56</v>
      </c>
      <c r="K226" s="9" t="s">
        <v>155</v>
      </c>
    </row>
    <row r="227" spans="1:11" ht="48" customHeight="1" x14ac:dyDescent="0.35">
      <c r="A227" s="25">
        <v>217</v>
      </c>
      <c r="B227" s="33" t="s">
        <v>127</v>
      </c>
      <c r="C227" s="34"/>
      <c r="D227" s="34"/>
      <c r="E227" s="34"/>
      <c r="F227" s="34"/>
      <c r="G227" s="34"/>
      <c r="H227" s="34"/>
      <c r="I227" s="34"/>
      <c r="J227" s="34"/>
      <c r="K227" s="35"/>
    </row>
    <row r="228" spans="1:11" ht="31" x14ac:dyDescent="0.35">
      <c r="A228" s="25">
        <v>218</v>
      </c>
      <c r="B228" s="7" t="s">
        <v>128</v>
      </c>
      <c r="C228" s="10" t="s">
        <v>17</v>
      </c>
      <c r="D228" s="8">
        <f>SUM(E228:J228)</f>
        <v>116477.516</v>
      </c>
      <c r="E228" s="8">
        <f t="shared" ref="E228:I228" si="95">E232</f>
        <v>26010.400000000001</v>
      </c>
      <c r="F228" s="8">
        <f t="shared" si="95"/>
        <v>28344.400000000001</v>
      </c>
      <c r="G228" s="8">
        <f>G232</f>
        <v>24752.5</v>
      </c>
      <c r="H228" s="8">
        <f t="shared" si="95"/>
        <v>6479.2</v>
      </c>
      <c r="I228" s="8">
        <f t="shared" si="95"/>
        <v>18351.632000000001</v>
      </c>
      <c r="J228" s="8">
        <f>J232</f>
        <v>12539.384000000002</v>
      </c>
      <c r="K228" s="10" t="s">
        <v>17</v>
      </c>
    </row>
    <row r="229" spans="1:11" ht="15.5" x14ac:dyDescent="0.35">
      <c r="A229" s="25">
        <v>219</v>
      </c>
      <c r="B229" s="7" t="s">
        <v>19</v>
      </c>
      <c r="C229" s="10" t="s">
        <v>17</v>
      </c>
      <c r="D229" s="8">
        <f>SUM(E229:J229)</f>
        <v>116477.516</v>
      </c>
      <c r="E229" s="8">
        <f t="shared" ref="E229:F229" si="96">E231</f>
        <v>26010.400000000001</v>
      </c>
      <c r="F229" s="8">
        <f t="shared" si="96"/>
        <v>28344.400000000001</v>
      </c>
      <c r="G229" s="8">
        <f>G231</f>
        <v>24752.5</v>
      </c>
      <c r="H229" s="8">
        <f t="shared" ref="H229:J229" si="97">H231</f>
        <v>6479.2</v>
      </c>
      <c r="I229" s="8">
        <f t="shared" si="97"/>
        <v>18351.632000000001</v>
      </c>
      <c r="J229" s="8">
        <f t="shared" si="97"/>
        <v>12539.384000000002</v>
      </c>
      <c r="K229" s="10" t="s">
        <v>17</v>
      </c>
    </row>
    <row r="230" spans="1:11" ht="108.5" x14ac:dyDescent="0.35">
      <c r="A230" s="25">
        <v>220</v>
      </c>
      <c r="B230" s="7" t="s">
        <v>22</v>
      </c>
      <c r="C230" s="10" t="s">
        <v>17</v>
      </c>
      <c r="D230" s="8">
        <f t="shared" ref="D230:D234" si="98">SUM(E230:J230)</f>
        <v>116477.516</v>
      </c>
      <c r="E230" s="8">
        <f t="shared" ref="E230:F231" si="99">E231</f>
        <v>26010.400000000001</v>
      </c>
      <c r="F230" s="8">
        <f t="shared" si="99"/>
        <v>28344.400000000001</v>
      </c>
      <c r="G230" s="8">
        <f>G231</f>
        <v>24752.5</v>
      </c>
      <c r="H230" s="8">
        <f t="shared" ref="H230:J231" si="100">H231</f>
        <v>6479.2</v>
      </c>
      <c r="I230" s="8">
        <f t="shared" si="100"/>
        <v>18351.632000000001</v>
      </c>
      <c r="J230" s="8">
        <f t="shared" si="100"/>
        <v>12539.384000000002</v>
      </c>
      <c r="K230" s="10" t="s">
        <v>17</v>
      </c>
    </row>
    <row r="231" spans="1:11" ht="15.5" x14ac:dyDescent="0.35">
      <c r="A231" s="25">
        <v>221</v>
      </c>
      <c r="B231" s="7" t="s">
        <v>19</v>
      </c>
      <c r="C231" s="10" t="s">
        <v>17</v>
      </c>
      <c r="D231" s="8">
        <f t="shared" si="98"/>
        <v>116477.516</v>
      </c>
      <c r="E231" s="8">
        <f t="shared" si="99"/>
        <v>26010.400000000001</v>
      </c>
      <c r="F231" s="8">
        <f t="shared" si="99"/>
        <v>28344.400000000001</v>
      </c>
      <c r="G231" s="8">
        <f>G232</f>
        <v>24752.5</v>
      </c>
      <c r="H231" s="8">
        <f t="shared" si="100"/>
        <v>6479.2</v>
      </c>
      <c r="I231" s="8">
        <f t="shared" si="100"/>
        <v>18351.632000000001</v>
      </c>
      <c r="J231" s="8">
        <f t="shared" si="100"/>
        <v>12539.384000000002</v>
      </c>
      <c r="K231" s="10" t="s">
        <v>17</v>
      </c>
    </row>
    <row r="232" spans="1:11" ht="275.25" customHeight="1" x14ac:dyDescent="0.35">
      <c r="A232" s="25">
        <v>222</v>
      </c>
      <c r="B232" s="11" t="s">
        <v>198</v>
      </c>
      <c r="C232" s="10" t="s">
        <v>23</v>
      </c>
      <c r="D232" s="8">
        <f>SUM(E232:J232)</f>
        <v>116477.516</v>
      </c>
      <c r="E232" s="8">
        <f>SUM(E233:E234)</f>
        <v>26010.400000000001</v>
      </c>
      <c r="F232" s="8">
        <f t="shared" ref="F232:J232" si="101">SUM(F233:F234)</f>
        <v>28344.400000000001</v>
      </c>
      <c r="G232" s="8">
        <f>SUM(G233:G234)</f>
        <v>24752.5</v>
      </c>
      <c r="H232" s="8">
        <f t="shared" si="101"/>
        <v>6479.2</v>
      </c>
      <c r="I232" s="8">
        <f t="shared" si="101"/>
        <v>18351.632000000001</v>
      </c>
      <c r="J232" s="8">
        <f t="shared" si="101"/>
        <v>12539.384000000002</v>
      </c>
      <c r="K232" s="9" t="s">
        <v>156</v>
      </c>
    </row>
    <row r="233" spans="1:11" ht="53.5" customHeight="1" x14ac:dyDescent="0.35">
      <c r="A233" s="25">
        <v>223</v>
      </c>
      <c r="B233" s="7" t="s">
        <v>129</v>
      </c>
      <c r="C233" s="15" t="s">
        <v>17</v>
      </c>
      <c r="D233" s="8">
        <f>SUM(E233:J233)</f>
        <v>85057.66399999999</v>
      </c>
      <c r="E233" s="24">
        <v>17245.8</v>
      </c>
      <c r="F233" s="24">
        <v>19230.2</v>
      </c>
      <c r="G233" s="24">
        <f>16635.5+666-729.5+46.2</f>
        <v>16618.2</v>
      </c>
      <c r="H233" s="24">
        <f>6230*1.04</f>
        <v>6479.2</v>
      </c>
      <c r="I233" s="24">
        <f>17645.8*1.04</f>
        <v>18351.632000000001</v>
      </c>
      <c r="J233" s="24">
        <f>6858.3*1.04</f>
        <v>7132.6320000000005</v>
      </c>
      <c r="K233" s="15" t="s">
        <v>17</v>
      </c>
    </row>
    <row r="234" spans="1:11" ht="141.75" customHeight="1" x14ac:dyDescent="0.35">
      <c r="A234" s="25">
        <v>224</v>
      </c>
      <c r="B234" s="16" t="s">
        <v>130</v>
      </c>
      <c r="C234" s="15" t="s">
        <v>17</v>
      </c>
      <c r="D234" s="43">
        <f t="shared" si="98"/>
        <v>31419.852000000003</v>
      </c>
      <c r="E234" s="44">
        <v>8764.6</v>
      </c>
      <c r="F234" s="44">
        <v>9114.2000000000007</v>
      </c>
      <c r="G234" s="44">
        <v>8134.3</v>
      </c>
      <c r="H234" s="44">
        <v>0</v>
      </c>
      <c r="I234" s="44">
        <v>0</v>
      </c>
      <c r="J234" s="44">
        <f>5198.8*1.04</f>
        <v>5406.7520000000004</v>
      </c>
      <c r="K234" s="15" t="s">
        <v>17</v>
      </c>
    </row>
  </sheetData>
  <mergeCells count="39">
    <mergeCell ref="B119:K119"/>
    <mergeCell ref="B140:K140"/>
    <mergeCell ref="B180:K180"/>
    <mergeCell ref="B186:K186"/>
    <mergeCell ref="B25:K25"/>
    <mergeCell ref="B50:K50"/>
    <mergeCell ref="B72:K72"/>
    <mergeCell ref="A6:K6"/>
    <mergeCell ref="A7:K7"/>
    <mergeCell ref="A8:K8"/>
    <mergeCell ref="A10:A11"/>
    <mergeCell ref="B10:B11"/>
    <mergeCell ref="C10:C11"/>
    <mergeCell ref="D10:J10"/>
    <mergeCell ref="K10:K11"/>
    <mergeCell ref="B214:K214"/>
    <mergeCell ref="B221:K221"/>
    <mergeCell ref="B227:K227"/>
    <mergeCell ref="G201:G202"/>
    <mergeCell ref="H201:H202"/>
    <mergeCell ref="I201:I202"/>
    <mergeCell ref="J201:J202"/>
    <mergeCell ref="K201:K202"/>
    <mergeCell ref="B201:B202"/>
    <mergeCell ref="C201:C202"/>
    <mergeCell ref="D201:D202"/>
    <mergeCell ref="E201:E202"/>
    <mergeCell ref="F201:F202"/>
    <mergeCell ref="B194:B195"/>
    <mergeCell ref="A194:A195"/>
    <mergeCell ref="C194:C195"/>
    <mergeCell ref="D194:D195"/>
    <mergeCell ref="E194:E195"/>
    <mergeCell ref="K194:K195"/>
    <mergeCell ref="F194:F195"/>
    <mergeCell ref="G194:G195"/>
    <mergeCell ref="H194:H195"/>
    <mergeCell ref="I194:I195"/>
    <mergeCell ref="J194:J195"/>
  </mergeCells>
  <pageMargins left="0.7" right="0.7" top="0.75" bottom="0.75" header="0.3" footer="0.3"/>
  <pageSetup paperSize="9" scale="81" fitToHeight="0" orientation="landscape" r:id="rId1"/>
  <rowBreaks count="2" manualBreakCount="2">
    <brk id="179" max="10" man="1"/>
    <brk id="19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F4" sqref="F4"/>
    </sheetView>
  </sheetViews>
  <sheetFormatPr defaultRowHeight="14.5" x14ac:dyDescent="0.35"/>
  <cols>
    <col min="1" max="1" width="7.453125" customWidth="1"/>
    <col min="2" max="2" width="28.7265625" customWidth="1"/>
    <col min="3" max="3" width="14.81640625" customWidth="1"/>
    <col min="4" max="5" width="14.54296875" customWidth="1"/>
    <col min="6" max="6" width="13.7265625" customWidth="1"/>
    <col min="7" max="7" width="13.54296875" customWidth="1"/>
    <col min="8" max="8" width="13.81640625" customWidth="1"/>
    <col min="9" max="9" width="13.54296875" customWidth="1"/>
    <col min="10" max="10" width="12.26953125" customWidth="1"/>
    <col min="11" max="11" width="15.26953125" customWidth="1"/>
  </cols>
  <sheetData>
    <row r="1" spans="1:11" ht="15.5" x14ac:dyDescent="0.35">
      <c r="A1" s="21">
        <v>56</v>
      </c>
      <c r="B1" s="42" t="s">
        <v>51</v>
      </c>
      <c r="C1" s="42"/>
      <c r="D1" s="42"/>
      <c r="E1" s="42"/>
      <c r="F1" s="42"/>
      <c r="G1" s="42"/>
      <c r="H1" s="42"/>
      <c r="I1" s="42"/>
      <c r="J1" s="42"/>
      <c r="K1" s="42"/>
    </row>
    <row r="2" spans="1:11" ht="31" x14ac:dyDescent="0.35">
      <c r="A2" s="21">
        <v>57</v>
      </c>
      <c r="B2" s="7" t="s">
        <v>26</v>
      </c>
      <c r="C2" s="21" t="s">
        <v>17</v>
      </c>
      <c r="D2" s="8">
        <f>SUM(E2:J2)</f>
        <v>195659.3</v>
      </c>
      <c r="E2" s="8">
        <f>SUM(E3:E5)</f>
        <v>38255.299999999996</v>
      </c>
      <c r="F2" s="8">
        <f t="shared" ref="F2:J2" si="0">SUM(F3:F5)</f>
        <v>86653.9</v>
      </c>
      <c r="G2" s="8">
        <f t="shared" si="0"/>
        <v>70176.100000000006</v>
      </c>
      <c r="H2" s="8">
        <f t="shared" si="0"/>
        <v>0</v>
      </c>
      <c r="I2" s="8">
        <f t="shared" si="0"/>
        <v>250</v>
      </c>
      <c r="J2" s="8">
        <f t="shared" si="0"/>
        <v>324</v>
      </c>
      <c r="K2" s="21" t="s">
        <v>17</v>
      </c>
    </row>
    <row r="3" spans="1:11" ht="15.5" x14ac:dyDescent="0.35">
      <c r="A3" s="21">
        <v>58</v>
      </c>
      <c r="B3" s="7" t="s">
        <v>19</v>
      </c>
      <c r="C3" s="21" t="s">
        <v>17</v>
      </c>
      <c r="D3" s="8">
        <f t="shared" ref="D3:D42" si="1">SUM(E3:J3)</f>
        <v>114081.3</v>
      </c>
      <c r="E3" s="8">
        <f>E15+E16+E20+E22+E27+E37+E38</f>
        <v>36255.299999999996</v>
      </c>
      <c r="F3" s="8">
        <f>F10+F15+F16+F20+F22+F27+F37+F38</f>
        <v>7075.9</v>
      </c>
      <c r="G3" s="8">
        <f>G10+G15+G16+G20+G22+G30+G37+G38+G41</f>
        <v>70176.100000000006</v>
      </c>
      <c r="H3" s="8">
        <f>H15+H16+H20+H22+H26+H37+H38</f>
        <v>0</v>
      </c>
      <c r="I3" s="8">
        <f>I15+I16+I20+I22+I26+I37+I38</f>
        <v>250</v>
      </c>
      <c r="J3" s="8">
        <f>J15+J16+J20+J22+J26+J37+J38</f>
        <v>324</v>
      </c>
      <c r="K3" s="21" t="s">
        <v>17</v>
      </c>
    </row>
    <row r="4" spans="1:11" ht="15.5" x14ac:dyDescent="0.35">
      <c r="A4" s="21"/>
      <c r="B4" s="7" t="s">
        <v>18</v>
      </c>
      <c r="C4" s="21" t="s">
        <v>17</v>
      </c>
      <c r="D4" s="8">
        <f t="shared" si="1"/>
        <v>15766.8</v>
      </c>
      <c r="E4" s="8">
        <v>0</v>
      </c>
      <c r="F4" s="8">
        <f>F34</f>
        <v>15766.8</v>
      </c>
      <c r="G4" s="8">
        <v>0</v>
      </c>
      <c r="H4" s="8">
        <v>0</v>
      </c>
      <c r="I4" s="8">
        <v>0</v>
      </c>
      <c r="J4" s="8">
        <v>0</v>
      </c>
      <c r="K4" s="21"/>
    </row>
    <row r="5" spans="1:11" ht="15.5" x14ac:dyDescent="0.35">
      <c r="A5" s="21">
        <v>59</v>
      </c>
      <c r="B5" s="7" t="s">
        <v>55</v>
      </c>
      <c r="C5" s="21" t="s">
        <v>17</v>
      </c>
      <c r="D5" s="8">
        <f t="shared" si="1"/>
        <v>65811.199999999997</v>
      </c>
      <c r="E5" s="8">
        <f>E14</f>
        <v>2000</v>
      </c>
      <c r="F5" s="8">
        <f>F36</f>
        <v>63811.199999999997</v>
      </c>
      <c r="G5" s="8">
        <f>G36</f>
        <v>0</v>
      </c>
      <c r="H5" s="8">
        <f t="shared" ref="H5:J5" si="2">H14</f>
        <v>0</v>
      </c>
      <c r="I5" s="8">
        <f t="shared" si="2"/>
        <v>0</v>
      </c>
      <c r="J5" s="8">
        <f t="shared" si="2"/>
        <v>0</v>
      </c>
      <c r="K5" s="21"/>
    </row>
    <row r="6" spans="1:11" ht="108.5" x14ac:dyDescent="0.35">
      <c r="A6" s="21">
        <v>60</v>
      </c>
      <c r="B6" s="7" t="s">
        <v>22</v>
      </c>
      <c r="C6" s="21" t="s">
        <v>17</v>
      </c>
      <c r="D6" s="8">
        <f t="shared" si="1"/>
        <v>195659.3</v>
      </c>
      <c r="E6" s="8">
        <f>SUM(E7:E9)</f>
        <v>38255.299999999996</v>
      </c>
      <c r="F6" s="8">
        <f>SUM(F7:F9)</f>
        <v>86653.9</v>
      </c>
      <c r="G6" s="8">
        <f t="shared" ref="G6:J6" si="3">SUM(G7:G9)</f>
        <v>70176.100000000006</v>
      </c>
      <c r="H6" s="8">
        <f t="shared" si="3"/>
        <v>0</v>
      </c>
      <c r="I6" s="8">
        <f t="shared" si="3"/>
        <v>250</v>
      </c>
      <c r="J6" s="8">
        <f t="shared" si="3"/>
        <v>324</v>
      </c>
      <c r="K6" s="21" t="s">
        <v>17</v>
      </c>
    </row>
    <row r="7" spans="1:11" ht="15.5" x14ac:dyDescent="0.35">
      <c r="A7" s="21">
        <v>61</v>
      </c>
      <c r="B7" s="7" t="s">
        <v>19</v>
      </c>
      <c r="C7" s="21" t="s">
        <v>17</v>
      </c>
      <c r="D7" s="8">
        <f t="shared" si="1"/>
        <v>114081.3</v>
      </c>
      <c r="E7" s="8">
        <f>E3</f>
        <v>36255.299999999996</v>
      </c>
      <c r="F7" s="8">
        <f>F3</f>
        <v>7075.9</v>
      </c>
      <c r="G7" s="8">
        <f t="shared" ref="G7:J7" si="4">G3</f>
        <v>70176.100000000006</v>
      </c>
      <c r="H7" s="8">
        <f t="shared" si="4"/>
        <v>0</v>
      </c>
      <c r="I7" s="8">
        <f t="shared" si="4"/>
        <v>250</v>
      </c>
      <c r="J7" s="8">
        <f t="shared" si="4"/>
        <v>324</v>
      </c>
      <c r="K7" s="21" t="s">
        <v>17</v>
      </c>
    </row>
    <row r="8" spans="1:11" ht="15.5" x14ac:dyDescent="0.35">
      <c r="A8" s="21"/>
      <c r="B8" s="7" t="s">
        <v>18</v>
      </c>
      <c r="C8" s="21" t="s">
        <v>17</v>
      </c>
      <c r="D8" s="8">
        <f t="shared" si="1"/>
        <v>15766.8</v>
      </c>
      <c r="E8" s="8">
        <f>E4</f>
        <v>0</v>
      </c>
      <c r="F8" s="8">
        <f t="shared" ref="F8:J9" si="5">F4</f>
        <v>15766.8</v>
      </c>
      <c r="G8" s="8">
        <f t="shared" si="5"/>
        <v>0</v>
      </c>
      <c r="H8" s="8">
        <f t="shared" si="5"/>
        <v>0</v>
      </c>
      <c r="I8" s="8">
        <f t="shared" si="5"/>
        <v>0</v>
      </c>
      <c r="J8" s="8">
        <f t="shared" si="5"/>
        <v>0</v>
      </c>
      <c r="K8" s="21"/>
    </row>
    <row r="9" spans="1:11" ht="15.5" x14ac:dyDescent="0.35">
      <c r="A9" s="21">
        <v>62</v>
      </c>
      <c r="B9" s="7" t="s">
        <v>55</v>
      </c>
      <c r="C9" s="21" t="s">
        <v>17</v>
      </c>
      <c r="D9" s="8">
        <f t="shared" si="1"/>
        <v>65811.199999999997</v>
      </c>
      <c r="E9" s="8">
        <f>E5</f>
        <v>2000</v>
      </c>
      <c r="F9" s="8">
        <f t="shared" si="5"/>
        <v>63811.199999999997</v>
      </c>
      <c r="G9" s="8">
        <f t="shared" si="5"/>
        <v>0</v>
      </c>
      <c r="H9" s="8">
        <f t="shared" si="5"/>
        <v>0</v>
      </c>
      <c r="I9" s="8">
        <f t="shared" si="5"/>
        <v>0</v>
      </c>
      <c r="J9" s="8">
        <f t="shared" si="5"/>
        <v>0</v>
      </c>
      <c r="K9" s="21" t="s">
        <v>17</v>
      </c>
    </row>
    <row r="10" spans="1:11" ht="75" x14ac:dyDescent="0.35">
      <c r="A10" s="21">
        <v>63</v>
      </c>
      <c r="B10" s="11" t="s">
        <v>52</v>
      </c>
      <c r="C10" s="21" t="s">
        <v>17</v>
      </c>
      <c r="D10" s="8">
        <f t="shared" si="1"/>
        <v>19594</v>
      </c>
      <c r="E10" s="8">
        <v>2000</v>
      </c>
      <c r="F10" s="8">
        <v>0</v>
      </c>
      <c r="G10" s="8">
        <v>17594</v>
      </c>
      <c r="H10" s="8">
        <v>0</v>
      </c>
      <c r="I10" s="8">
        <v>0</v>
      </c>
      <c r="J10" s="8">
        <v>0</v>
      </c>
      <c r="K10" s="21" t="s">
        <v>138</v>
      </c>
    </row>
    <row r="11" spans="1:11" ht="15.5" x14ac:dyDescent="0.35">
      <c r="A11" s="21">
        <v>64</v>
      </c>
      <c r="B11" s="7" t="s">
        <v>53</v>
      </c>
      <c r="C11" s="21" t="s">
        <v>17</v>
      </c>
      <c r="D11" s="8">
        <f t="shared" si="1"/>
        <v>1000</v>
      </c>
      <c r="E11" s="8">
        <v>1000</v>
      </c>
      <c r="F11" s="8">
        <v>0</v>
      </c>
      <c r="G11" s="8">
        <v>0</v>
      </c>
      <c r="H11" s="8">
        <v>0</v>
      </c>
      <c r="I11" s="8">
        <v>0</v>
      </c>
      <c r="J11" s="8">
        <v>0</v>
      </c>
      <c r="K11" s="21" t="s">
        <v>17</v>
      </c>
    </row>
    <row r="12" spans="1:11" ht="31" x14ac:dyDescent="0.35">
      <c r="A12" s="21">
        <v>65</v>
      </c>
      <c r="B12" s="7" t="s">
        <v>54</v>
      </c>
      <c r="C12" s="21" t="s">
        <v>17</v>
      </c>
      <c r="D12" s="8">
        <f t="shared" si="1"/>
        <v>1000</v>
      </c>
      <c r="E12" s="8">
        <v>1000</v>
      </c>
      <c r="F12" s="8">
        <v>0</v>
      </c>
      <c r="G12" s="8">
        <v>0</v>
      </c>
      <c r="H12" s="8">
        <v>0</v>
      </c>
      <c r="I12" s="8">
        <v>0</v>
      </c>
      <c r="J12" s="8">
        <v>0</v>
      </c>
      <c r="K12" s="21" t="s">
        <v>17</v>
      </c>
    </row>
    <row r="13" spans="1:11" ht="77.5" x14ac:dyDescent="0.35">
      <c r="A13" s="21"/>
      <c r="B13" s="7" t="s">
        <v>164</v>
      </c>
      <c r="C13" s="21" t="s">
        <v>17</v>
      </c>
      <c r="D13" s="8">
        <f t="shared" si="1"/>
        <v>17594</v>
      </c>
      <c r="E13" s="8"/>
      <c r="F13" s="8"/>
      <c r="G13" s="8">
        <v>17594</v>
      </c>
      <c r="H13" s="8">
        <v>0</v>
      </c>
      <c r="I13" s="8">
        <v>0</v>
      </c>
      <c r="J13" s="8">
        <v>0</v>
      </c>
      <c r="K13" s="21" t="s">
        <v>17</v>
      </c>
    </row>
    <row r="14" spans="1:11" ht="15.5" x14ac:dyDescent="0.35">
      <c r="A14" s="21">
        <v>66</v>
      </c>
      <c r="B14" s="7" t="s">
        <v>55</v>
      </c>
      <c r="C14" s="21" t="s">
        <v>17</v>
      </c>
      <c r="D14" s="8">
        <f t="shared" si="1"/>
        <v>2000</v>
      </c>
      <c r="E14" s="8">
        <v>2000</v>
      </c>
      <c r="F14" s="8">
        <v>0</v>
      </c>
      <c r="G14" s="8">
        <v>0</v>
      </c>
      <c r="H14" s="8">
        <v>0</v>
      </c>
      <c r="I14" s="8">
        <v>0</v>
      </c>
      <c r="J14" s="8">
        <v>0</v>
      </c>
      <c r="K14" s="21" t="s">
        <v>17</v>
      </c>
    </row>
    <row r="15" spans="1:11" ht="75" x14ac:dyDescent="0.35">
      <c r="A15" s="21">
        <v>67</v>
      </c>
      <c r="B15" s="11" t="s">
        <v>56</v>
      </c>
      <c r="C15" s="21" t="s">
        <v>17</v>
      </c>
      <c r="D15" s="8">
        <f t="shared" si="1"/>
        <v>200</v>
      </c>
      <c r="E15" s="8">
        <v>0</v>
      </c>
      <c r="F15" s="8">
        <v>0</v>
      </c>
      <c r="G15" s="8">
        <v>100</v>
      </c>
      <c r="H15" s="8">
        <v>0</v>
      </c>
      <c r="I15" s="8">
        <v>100</v>
      </c>
      <c r="J15" s="8">
        <v>0</v>
      </c>
      <c r="K15" s="21" t="s">
        <v>17</v>
      </c>
    </row>
    <row r="16" spans="1:11" ht="105" x14ac:dyDescent="0.35">
      <c r="A16" s="21">
        <v>68</v>
      </c>
      <c r="B16" s="11" t="s">
        <v>57</v>
      </c>
      <c r="C16" s="21" t="s">
        <v>23</v>
      </c>
      <c r="D16" s="8">
        <f t="shared" si="1"/>
        <v>857.2</v>
      </c>
      <c r="E16" s="8">
        <v>233.2</v>
      </c>
      <c r="F16" s="8">
        <v>100</v>
      </c>
      <c r="G16" s="8">
        <v>100</v>
      </c>
      <c r="H16" s="8">
        <v>0</v>
      </c>
      <c r="I16" s="8">
        <v>100</v>
      </c>
      <c r="J16" s="8">
        <v>324</v>
      </c>
      <c r="K16" s="9" t="s">
        <v>139</v>
      </c>
    </row>
    <row r="17" spans="1:11" ht="46.5" x14ac:dyDescent="0.35">
      <c r="A17" s="21">
        <v>69</v>
      </c>
      <c r="B17" s="7" t="s">
        <v>58</v>
      </c>
      <c r="C17" s="21" t="s">
        <v>23</v>
      </c>
      <c r="D17" s="8">
        <f t="shared" si="1"/>
        <v>33.200000000000003</v>
      </c>
      <c r="E17" s="8">
        <v>33.200000000000003</v>
      </c>
      <c r="F17" s="8">
        <v>0</v>
      </c>
      <c r="G17" s="8">
        <v>0</v>
      </c>
      <c r="H17" s="8">
        <v>0</v>
      </c>
      <c r="I17" s="8">
        <v>0</v>
      </c>
      <c r="J17" s="8">
        <v>0</v>
      </c>
      <c r="K17" s="9" t="s">
        <v>17</v>
      </c>
    </row>
    <row r="18" spans="1:11" ht="46.5" x14ac:dyDescent="0.35">
      <c r="A18" s="21">
        <v>70</v>
      </c>
      <c r="B18" s="7" t="s">
        <v>59</v>
      </c>
      <c r="C18" s="21" t="s">
        <v>17</v>
      </c>
      <c r="D18" s="8">
        <f t="shared" si="1"/>
        <v>412</v>
      </c>
      <c r="E18" s="8">
        <v>100</v>
      </c>
      <c r="F18" s="8">
        <v>50</v>
      </c>
      <c r="G18" s="8">
        <v>50</v>
      </c>
      <c r="H18" s="8">
        <v>0</v>
      </c>
      <c r="I18" s="8">
        <v>50</v>
      </c>
      <c r="J18" s="8">
        <v>162</v>
      </c>
      <c r="K18" s="21" t="s">
        <v>17</v>
      </c>
    </row>
    <row r="19" spans="1:11" ht="62" x14ac:dyDescent="0.35">
      <c r="A19" s="21">
        <v>71</v>
      </c>
      <c r="B19" s="7" t="s">
        <v>60</v>
      </c>
      <c r="C19" s="21" t="s">
        <v>17</v>
      </c>
      <c r="D19" s="8">
        <f t="shared" si="1"/>
        <v>412</v>
      </c>
      <c r="E19" s="8">
        <v>100</v>
      </c>
      <c r="F19" s="8">
        <v>50</v>
      </c>
      <c r="G19" s="8">
        <v>50</v>
      </c>
      <c r="H19" s="8">
        <v>0</v>
      </c>
      <c r="I19" s="8">
        <v>50</v>
      </c>
      <c r="J19" s="8">
        <v>162</v>
      </c>
      <c r="K19" s="9" t="s">
        <v>17</v>
      </c>
    </row>
    <row r="20" spans="1:11" ht="60" x14ac:dyDescent="0.35">
      <c r="A20" s="21">
        <v>72</v>
      </c>
      <c r="B20" s="11" t="s">
        <v>61</v>
      </c>
      <c r="C20" s="21" t="s">
        <v>17</v>
      </c>
      <c r="D20" s="8">
        <f t="shared" si="1"/>
        <v>0</v>
      </c>
      <c r="E20" s="8">
        <v>0</v>
      </c>
      <c r="F20" s="8">
        <v>0</v>
      </c>
      <c r="G20" s="8">
        <v>0</v>
      </c>
      <c r="H20" s="8">
        <v>0</v>
      </c>
      <c r="I20" s="8">
        <v>0</v>
      </c>
      <c r="J20" s="8">
        <v>0</v>
      </c>
      <c r="K20" s="9" t="s">
        <v>157</v>
      </c>
    </row>
    <row r="21" spans="1:11" ht="108.5" x14ac:dyDescent="0.35">
      <c r="A21" s="21">
        <v>73</v>
      </c>
      <c r="B21" s="7" t="s">
        <v>62</v>
      </c>
      <c r="C21" s="21" t="s">
        <v>17</v>
      </c>
      <c r="D21" s="8">
        <f t="shared" si="1"/>
        <v>0</v>
      </c>
      <c r="E21" s="8">
        <v>0</v>
      </c>
      <c r="F21" s="8">
        <v>0</v>
      </c>
      <c r="G21" s="8">
        <v>0</v>
      </c>
      <c r="H21" s="8">
        <v>0</v>
      </c>
      <c r="I21" s="8">
        <v>0</v>
      </c>
      <c r="J21" s="8">
        <v>0</v>
      </c>
      <c r="K21" s="21" t="s">
        <v>17</v>
      </c>
    </row>
    <row r="22" spans="1:11" ht="105" x14ac:dyDescent="0.35">
      <c r="A22" s="21">
        <v>74</v>
      </c>
      <c r="B22" s="11" t="s">
        <v>63</v>
      </c>
      <c r="C22" s="21" t="s">
        <v>23</v>
      </c>
      <c r="D22" s="8">
        <f t="shared" si="1"/>
        <v>78124.2</v>
      </c>
      <c r="E22" s="8">
        <v>33412.1</v>
      </c>
      <c r="F22" s="8">
        <v>5000</v>
      </c>
      <c r="G22" s="8">
        <v>39712.1</v>
      </c>
      <c r="H22" s="8">
        <v>0</v>
      </c>
      <c r="I22" s="8">
        <v>0</v>
      </c>
      <c r="J22" s="8">
        <v>0</v>
      </c>
      <c r="K22" s="9" t="s">
        <v>140</v>
      </c>
    </row>
    <row r="23" spans="1:11" ht="31" x14ac:dyDescent="0.35">
      <c r="A23" s="21">
        <v>75</v>
      </c>
      <c r="B23" s="7" t="s">
        <v>64</v>
      </c>
      <c r="C23" s="21" t="s">
        <v>23</v>
      </c>
      <c r="D23" s="8">
        <f t="shared" si="1"/>
        <v>32992.1</v>
      </c>
      <c r="E23" s="8">
        <v>32992.1</v>
      </c>
      <c r="F23" s="8">
        <f t="shared" ref="F23:J23" si="6">F24</f>
        <v>0</v>
      </c>
      <c r="G23" s="8">
        <f t="shared" si="6"/>
        <v>0</v>
      </c>
      <c r="H23" s="8">
        <f>H24</f>
        <v>0</v>
      </c>
      <c r="I23" s="8">
        <f t="shared" si="6"/>
        <v>0</v>
      </c>
      <c r="J23" s="8">
        <f t="shared" si="6"/>
        <v>0</v>
      </c>
      <c r="K23" s="9" t="s">
        <v>17</v>
      </c>
    </row>
    <row r="24" spans="1:11" ht="62" x14ac:dyDescent="0.35">
      <c r="A24" s="21">
        <v>76</v>
      </c>
      <c r="B24" s="7" t="s">
        <v>65</v>
      </c>
      <c r="C24" s="21" t="s">
        <v>17</v>
      </c>
      <c r="D24" s="8">
        <f t="shared" si="1"/>
        <v>420</v>
      </c>
      <c r="E24" s="8">
        <v>420</v>
      </c>
      <c r="F24" s="8">
        <v>0</v>
      </c>
      <c r="G24" s="8">
        <v>0</v>
      </c>
      <c r="H24" s="8">
        <v>0</v>
      </c>
      <c r="I24" s="8">
        <v>0</v>
      </c>
      <c r="J24" s="8">
        <v>0</v>
      </c>
      <c r="K24" s="21" t="s">
        <v>17</v>
      </c>
    </row>
    <row r="25" spans="1:11" ht="62" x14ac:dyDescent="0.35">
      <c r="A25" s="21">
        <v>77</v>
      </c>
      <c r="B25" s="7" t="s">
        <v>66</v>
      </c>
      <c r="C25" s="21" t="s">
        <v>17</v>
      </c>
      <c r="D25" s="8">
        <f t="shared" si="1"/>
        <v>44712.1</v>
      </c>
      <c r="E25" s="8">
        <v>0</v>
      </c>
      <c r="F25" s="8">
        <v>5000</v>
      </c>
      <c r="G25" s="8">
        <v>39712.1</v>
      </c>
      <c r="H25" s="8">
        <v>0</v>
      </c>
      <c r="I25" s="8">
        <v>0</v>
      </c>
      <c r="J25" s="8">
        <v>0</v>
      </c>
      <c r="K25" s="21" t="s">
        <v>17</v>
      </c>
    </row>
    <row r="26" spans="1:11" ht="90" x14ac:dyDescent="0.35">
      <c r="A26" s="21">
        <v>78</v>
      </c>
      <c r="B26" s="11" t="s">
        <v>67</v>
      </c>
      <c r="C26" s="21" t="s">
        <v>17</v>
      </c>
      <c r="D26" s="8">
        <f t="shared" si="1"/>
        <v>83424.899999999994</v>
      </c>
      <c r="E26" s="8">
        <f>SUM(E27:E29)</f>
        <v>0</v>
      </c>
      <c r="F26" s="8">
        <f>SUM(F27:F29)</f>
        <v>80424.899999999994</v>
      </c>
      <c r="G26" s="8">
        <f t="shared" ref="G26:J26" si="7">SUM(G27:G29)</f>
        <v>3000</v>
      </c>
      <c r="H26" s="8">
        <f t="shared" si="7"/>
        <v>0</v>
      </c>
      <c r="I26" s="8">
        <f t="shared" si="7"/>
        <v>0</v>
      </c>
      <c r="J26" s="8">
        <f t="shared" si="7"/>
        <v>0</v>
      </c>
      <c r="K26" s="21" t="s">
        <v>17</v>
      </c>
    </row>
    <row r="27" spans="1:11" ht="15.5" x14ac:dyDescent="0.35">
      <c r="A27" s="21"/>
      <c r="B27" s="7" t="s">
        <v>19</v>
      </c>
      <c r="C27" s="21"/>
      <c r="D27" s="8">
        <f t="shared" si="1"/>
        <v>3846.9</v>
      </c>
      <c r="E27" s="8">
        <f>E31</f>
        <v>0</v>
      </c>
      <c r="F27" s="8">
        <f>F31</f>
        <v>846.9</v>
      </c>
      <c r="G27" s="8">
        <f t="shared" ref="G27:J27" si="8">G31</f>
        <v>3000</v>
      </c>
      <c r="H27" s="8">
        <f t="shared" si="8"/>
        <v>0</v>
      </c>
      <c r="I27" s="8">
        <f t="shared" si="8"/>
        <v>0</v>
      </c>
      <c r="J27" s="8">
        <f t="shared" si="8"/>
        <v>0</v>
      </c>
      <c r="K27" s="21" t="s">
        <v>17</v>
      </c>
    </row>
    <row r="28" spans="1:11" ht="15.5" x14ac:dyDescent="0.35">
      <c r="A28" s="21"/>
      <c r="B28" s="7" t="s">
        <v>18</v>
      </c>
      <c r="C28" s="21"/>
      <c r="D28" s="8">
        <f t="shared" si="1"/>
        <v>15766.8</v>
      </c>
      <c r="E28" s="8">
        <f>E34</f>
        <v>0</v>
      </c>
      <c r="F28" s="8">
        <f>F34</f>
        <v>15766.8</v>
      </c>
      <c r="G28" s="8">
        <f t="shared" ref="G28:J28" si="9">G34</f>
        <v>0</v>
      </c>
      <c r="H28" s="8">
        <f t="shared" si="9"/>
        <v>0</v>
      </c>
      <c r="I28" s="8">
        <f t="shared" si="9"/>
        <v>0</v>
      </c>
      <c r="J28" s="8">
        <f t="shared" si="9"/>
        <v>0</v>
      </c>
      <c r="K28" s="21" t="s">
        <v>17</v>
      </c>
    </row>
    <row r="29" spans="1:11" ht="15.5" x14ac:dyDescent="0.35">
      <c r="A29" s="21"/>
      <c r="B29" s="7" t="s">
        <v>55</v>
      </c>
      <c r="C29" s="21"/>
      <c r="D29" s="8">
        <f t="shared" si="1"/>
        <v>63811.199999999997</v>
      </c>
      <c r="E29" s="8">
        <f>E36</f>
        <v>0</v>
      </c>
      <c r="F29" s="8">
        <f>F36</f>
        <v>63811.199999999997</v>
      </c>
      <c r="G29" s="8">
        <f t="shared" ref="G29:J29" si="10">G36</f>
        <v>0</v>
      </c>
      <c r="H29" s="8">
        <f t="shared" si="10"/>
        <v>0</v>
      </c>
      <c r="I29" s="8">
        <f t="shared" si="10"/>
        <v>0</v>
      </c>
      <c r="J29" s="8">
        <f t="shared" si="10"/>
        <v>0</v>
      </c>
      <c r="K29" s="21" t="s">
        <v>17</v>
      </c>
    </row>
    <row r="30" spans="1:11" ht="62" x14ac:dyDescent="0.35">
      <c r="A30" s="21">
        <v>79</v>
      </c>
      <c r="B30" s="7" t="s">
        <v>68</v>
      </c>
      <c r="C30" s="21" t="s">
        <v>23</v>
      </c>
      <c r="D30" s="8">
        <f t="shared" si="1"/>
        <v>3846.9</v>
      </c>
      <c r="E30" s="8">
        <f>E31</f>
        <v>0</v>
      </c>
      <c r="F30" s="8">
        <f t="shared" ref="F30:J30" si="11">F31</f>
        <v>846.9</v>
      </c>
      <c r="G30" s="8">
        <f t="shared" si="11"/>
        <v>3000</v>
      </c>
      <c r="H30" s="8">
        <f t="shared" si="11"/>
        <v>0</v>
      </c>
      <c r="I30" s="8">
        <f t="shared" si="11"/>
        <v>0</v>
      </c>
      <c r="J30" s="8">
        <f t="shared" si="11"/>
        <v>0</v>
      </c>
      <c r="K30" s="9" t="s">
        <v>17</v>
      </c>
    </row>
    <row r="31" spans="1:11" ht="15.5" x14ac:dyDescent="0.35">
      <c r="A31" s="21"/>
      <c r="B31" s="7" t="s">
        <v>19</v>
      </c>
      <c r="C31" s="21" t="s">
        <v>23</v>
      </c>
      <c r="D31" s="8">
        <f t="shared" si="1"/>
        <v>3846.9</v>
      </c>
      <c r="E31" s="8">
        <v>0</v>
      </c>
      <c r="F31" s="8">
        <v>846.9</v>
      </c>
      <c r="G31" s="8">
        <v>3000</v>
      </c>
      <c r="H31" s="8">
        <v>0</v>
      </c>
      <c r="I31" s="8">
        <v>0</v>
      </c>
      <c r="J31" s="8">
        <v>0</v>
      </c>
      <c r="K31" s="9" t="s">
        <v>17</v>
      </c>
    </row>
    <row r="32" spans="1:11" ht="93" x14ac:dyDescent="0.35">
      <c r="A32" s="21">
        <v>80</v>
      </c>
      <c r="B32" s="7" t="s">
        <v>69</v>
      </c>
      <c r="C32" s="21" t="s">
        <v>17</v>
      </c>
      <c r="D32" s="8">
        <f t="shared" si="1"/>
        <v>0</v>
      </c>
      <c r="E32" s="8">
        <v>0</v>
      </c>
      <c r="F32" s="8">
        <v>0</v>
      </c>
      <c r="G32" s="8">
        <v>0</v>
      </c>
      <c r="H32" s="8">
        <v>0</v>
      </c>
      <c r="I32" s="8">
        <v>0</v>
      </c>
      <c r="J32" s="8">
        <v>0</v>
      </c>
      <c r="K32" s="21" t="s">
        <v>17</v>
      </c>
    </row>
    <row r="33" spans="1:11" ht="46.5" x14ac:dyDescent="0.35">
      <c r="A33" s="21">
        <v>81</v>
      </c>
      <c r="B33" s="7" t="s">
        <v>75</v>
      </c>
      <c r="C33" s="21" t="s">
        <v>17</v>
      </c>
      <c r="D33" s="8">
        <f t="shared" si="1"/>
        <v>15766.8</v>
      </c>
      <c r="E33" s="8">
        <f>E34</f>
        <v>0</v>
      </c>
      <c r="F33" s="8">
        <f t="shared" ref="F33:J33" si="12">F34</f>
        <v>15766.8</v>
      </c>
      <c r="G33" s="8">
        <f t="shared" si="12"/>
        <v>0</v>
      </c>
      <c r="H33" s="8">
        <f t="shared" si="12"/>
        <v>0</v>
      </c>
      <c r="I33" s="8">
        <f t="shared" si="12"/>
        <v>0</v>
      </c>
      <c r="J33" s="8">
        <f t="shared" si="12"/>
        <v>0</v>
      </c>
      <c r="K33" s="21" t="s">
        <v>17</v>
      </c>
    </row>
    <row r="34" spans="1:11" ht="15.5" x14ac:dyDescent="0.35">
      <c r="A34" s="21"/>
      <c r="B34" s="7" t="s">
        <v>182</v>
      </c>
      <c r="C34" s="21" t="s">
        <v>17</v>
      </c>
      <c r="D34" s="8">
        <f t="shared" si="1"/>
        <v>15766.8</v>
      </c>
      <c r="E34" s="8">
        <v>0</v>
      </c>
      <c r="F34" s="8">
        <v>15766.8</v>
      </c>
      <c r="G34" s="8">
        <v>0</v>
      </c>
      <c r="H34" s="8">
        <v>0</v>
      </c>
      <c r="I34" s="8">
        <v>0</v>
      </c>
      <c r="J34" s="8">
        <v>0</v>
      </c>
      <c r="K34" s="21" t="s">
        <v>17</v>
      </c>
    </row>
    <row r="35" spans="1:11" ht="155" x14ac:dyDescent="0.35">
      <c r="A35" s="21">
        <v>83</v>
      </c>
      <c r="B35" s="7" t="s">
        <v>70</v>
      </c>
      <c r="C35" s="21" t="s">
        <v>17</v>
      </c>
      <c r="D35" s="8">
        <f t="shared" si="1"/>
        <v>63811.199999999997</v>
      </c>
      <c r="E35" s="8">
        <f>E36</f>
        <v>0</v>
      </c>
      <c r="F35" s="8">
        <f t="shared" ref="F35:J35" si="13">F36</f>
        <v>63811.199999999997</v>
      </c>
      <c r="G35" s="8">
        <f t="shared" si="13"/>
        <v>0</v>
      </c>
      <c r="H35" s="8">
        <f t="shared" si="13"/>
        <v>0</v>
      </c>
      <c r="I35" s="8">
        <f t="shared" si="13"/>
        <v>0</v>
      </c>
      <c r="J35" s="8">
        <f t="shared" si="13"/>
        <v>0</v>
      </c>
      <c r="K35" s="21" t="s">
        <v>17</v>
      </c>
    </row>
    <row r="36" spans="1:11" ht="15.5" x14ac:dyDescent="0.35">
      <c r="A36" s="21">
        <v>84</v>
      </c>
      <c r="B36" s="7" t="s">
        <v>55</v>
      </c>
      <c r="C36" s="21" t="s">
        <v>17</v>
      </c>
      <c r="D36" s="8">
        <f t="shared" si="1"/>
        <v>63811.199999999997</v>
      </c>
      <c r="E36" s="8">
        <v>0</v>
      </c>
      <c r="F36" s="8">
        <v>63811.199999999997</v>
      </c>
      <c r="G36" s="8">
        <v>0</v>
      </c>
      <c r="H36" s="8">
        <v>0</v>
      </c>
      <c r="I36" s="8">
        <v>0</v>
      </c>
      <c r="J36" s="8">
        <v>0</v>
      </c>
      <c r="K36" s="21" t="s">
        <v>17</v>
      </c>
    </row>
    <row r="37" spans="1:11" ht="210" x14ac:dyDescent="0.35">
      <c r="A37" s="21">
        <v>85</v>
      </c>
      <c r="B37" s="11" t="s">
        <v>71</v>
      </c>
      <c r="C37" s="21" t="s">
        <v>23</v>
      </c>
      <c r="D37" s="8">
        <f t="shared" si="1"/>
        <v>7545</v>
      </c>
      <c r="E37" s="8">
        <v>2550</v>
      </c>
      <c r="F37" s="8">
        <v>995</v>
      </c>
      <c r="G37" s="8">
        <v>4000</v>
      </c>
      <c r="H37" s="8">
        <v>0</v>
      </c>
      <c r="I37" s="8">
        <v>0</v>
      </c>
      <c r="J37" s="8">
        <v>0</v>
      </c>
      <c r="K37" s="9" t="s">
        <v>141</v>
      </c>
    </row>
    <row r="38" spans="1:11" ht="60" x14ac:dyDescent="0.35">
      <c r="A38" s="21">
        <v>86</v>
      </c>
      <c r="B38" s="11" t="s">
        <v>72</v>
      </c>
      <c r="C38" s="21" t="s">
        <v>23</v>
      </c>
      <c r="D38" s="8">
        <f t="shared" si="1"/>
        <v>294</v>
      </c>
      <c r="E38" s="8">
        <v>60</v>
      </c>
      <c r="F38" s="8">
        <v>134</v>
      </c>
      <c r="G38" s="8">
        <v>50</v>
      </c>
      <c r="H38" s="8">
        <v>0</v>
      </c>
      <c r="I38" s="8">
        <v>50</v>
      </c>
      <c r="J38" s="8">
        <v>0</v>
      </c>
      <c r="K38" s="9" t="s">
        <v>142</v>
      </c>
    </row>
    <row r="39" spans="1:11" ht="77.5" x14ac:dyDescent="0.35">
      <c r="A39" s="21">
        <v>87</v>
      </c>
      <c r="B39" s="7" t="s">
        <v>73</v>
      </c>
      <c r="C39" s="21" t="s">
        <v>17</v>
      </c>
      <c r="D39" s="8">
        <f t="shared" si="1"/>
        <v>210</v>
      </c>
      <c r="E39" s="8">
        <v>60</v>
      </c>
      <c r="F39" s="8">
        <v>50</v>
      </c>
      <c r="G39" s="8">
        <v>50</v>
      </c>
      <c r="H39" s="8">
        <v>0</v>
      </c>
      <c r="I39" s="8">
        <v>50</v>
      </c>
      <c r="J39" s="8">
        <v>0</v>
      </c>
      <c r="K39" s="21" t="s">
        <v>17</v>
      </c>
    </row>
    <row r="40" spans="1:11" ht="62" x14ac:dyDescent="0.35">
      <c r="A40" s="21">
        <v>88</v>
      </c>
      <c r="B40" s="7" t="s">
        <v>74</v>
      </c>
      <c r="C40" s="21" t="s">
        <v>17</v>
      </c>
      <c r="D40" s="8">
        <f t="shared" si="1"/>
        <v>84</v>
      </c>
      <c r="E40" s="8">
        <v>0</v>
      </c>
      <c r="F40" s="8">
        <v>84</v>
      </c>
      <c r="G40" s="8">
        <v>0</v>
      </c>
      <c r="H40" s="8">
        <v>0</v>
      </c>
      <c r="I40" s="8">
        <v>0</v>
      </c>
      <c r="J40" s="8">
        <v>0</v>
      </c>
      <c r="K40" s="21" t="s">
        <v>17</v>
      </c>
    </row>
    <row r="41" spans="1:11" ht="90" x14ac:dyDescent="0.35">
      <c r="A41" s="21"/>
      <c r="B41" s="11" t="s">
        <v>165</v>
      </c>
      <c r="C41" s="21" t="s">
        <v>23</v>
      </c>
      <c r="D41" s="8">
        <f t="shared" si="1"/>
        <v>5620</v>
      </c>
      <c r="E41" s="8"/>
      <c r="F41" s="8"/>
      <c r="G41" s="8">
        <v>5620</v>
      </c>
      <c r="H41" s="8">
        <v>0</v>
      </c>
      <c r="I41" s="8">
        <v>0</v>
      </c>
      <c r="J41" s="8">
        <v>0</v>
      </c>
      <c r="K41" s="21" t="s">
        <v>17</v>
      </c>
    </row>
    <row r="42" spans="1:11" ht="46.5" x14ac:dyDescent="0.35">
      <c r="A42" s="21"/>
      <c r="B42" s="7" t="s">
        <v>166</v>
      </c>
      <c r="C42" s="21" t="s">
        <v>17</v>
      </c>
      <c r="D42" s="8">
        <f t="shared" si="1"/>
        <v>5620</v>
      </c>
      <c r="E42" s="8"/>
      <c r="F42" s="8"/>
      <c r="G42" s="8">
        <v>5620</v>
      </c>
      <c r="H42" s="8">
        <v>0</v>
      </c>
      <c r="I42" s="8">
        <v>0</v>
      </c>
      <c r="J42" s="8">
        <v>0</v>
      </c>
      <c r="K42" s="21" t="s">
        <v>17</v>
      </c>
    </row>
  </sheetData>
  <mergeCells count="1">
    <mergeCell ref="B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дума 25.05</vt:lpstr>
      <vt:lpstr>Лист1</vt:lpstr>
      <vt:lpstr>'дума 25.05'!Область_печати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dc:creator>
  <cp:lastModifiedBy>Пользователь Windows</cp:lastModifiedBy>
  <cp:lastPrinted>2022-05-06T05:28:39Z</cp:lastPrinted>
  <dcterms:created xsi:type="dcterms:W3CDTF">2021-09-15T05:19:14Z</dcterms:created>
  <dcterms:modified xsi:type="dcterms:W3CDTF">2022-06-29T13:20:27Z</dcterms:modified>
</cp:coreProperties>
</file>