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'расходы'!$A$1:$N$59</definedName>
  </definedNames>
  <calcPr fullCalcOnLoad="1"/>
</workbook>
</file>

<file path=xl/sharedStrings.xml><?xml version="1.0" encoding="utf-8"?>
<sst xmlns="http://schemas.openxmlformats.org/spreadsheetml/2006/main" count="419" uniqueCount="347">
  <si>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</si>
  <si>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</si>
  <si>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</si>
  <si>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</si>
  <si>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</si>
  <si>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</si>
  <si>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</si>
  <si>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</si>
  <si>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</si>
  <si>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</si>
  <si>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</si>
  <si>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</si>
  <si>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</si>
  <si>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</si>
  <si>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</si>
  <si>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</si>
  <si>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</si>
  <si>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</si>
  <si>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</si>
  <si>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</si>
  <si>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</si>
  <si>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</si>
  <si>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</si>
  <si>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</si>
  <si>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</si>
  <si>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</si>
  <si>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</si>
  <si>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</si>
  <si>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</si>
  <si>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</si>
  <si>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</si>
  <si>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</si>
  <si>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</si>
  <si>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</si>
  <si>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</si>
  <si>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</si>
  <si>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</si>
  <si>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</si>
  <si>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</si>
  <si>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</si>
  <si>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</si>
  <si>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</si>
  <si>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</si>
  <si>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</si>
  <si>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</si>
  <si>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</si>
  <si>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</si>
  <si>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</si>
  <si>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</si>
  <si>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</si>
  <si>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</si>
  <si>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</si>
  <si>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</si>
  <si>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</si>
  <si>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</si>
  <si>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</si>
  <si>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</si>
  <si>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</si>
  <si>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</si>
  <si>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</si>
  <si>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</si>
  <si>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</si>
  <si>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</si>
  <si>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</si>
  <si>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</si>
  <si>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</si>
  <si>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</si>
  <si>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</si>
  <si>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</si>
  <si>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</si>
  <si>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</si>
  <si>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</si>
  <si>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</si>
  <si>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</si>
  <si>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</si>
  <si>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</si>
  <si>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</si>
  <si>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</si>
  <si>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</si>
  <si>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</si>
  <si>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</si>
  <si>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</si>
  <si>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</si>
  <si>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</si>
  <si>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</si>
  <si>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</si>
  <si>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</si>
  <si>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</si>
  <si>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</si>
  <si>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</si>
  <si>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</si>
  <si>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</si>
  <si>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</si>
  <si>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</si>
  <si>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</si>
  <si>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</si>
  <si>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</si>
  <si>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</si>
  <si>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</si>
  <si>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</si>
  <si>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</si>
  <si>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</si>
  <si>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</si>
  <si>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</si>
  <si>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</si>
  <si>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</si>
  <si>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</si>
  <si>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</si>
  <si>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</si>
  <si>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</si>
  <si>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</si>
  <si>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</si>
  <si>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</si>
  <si>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</si>
  <si>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</si>
  <si>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</si>
  <si>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</si>
  <si>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</si>
  <si>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</si>
  <si>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</si>
  <si>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</si>
  <si>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</si>
  <si>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</si>
  <si>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</si>
  <si>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</si>
  <si>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</si>
  <si>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</si>
  <si>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</si>
  <si>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</si>
  <si>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</si>
  <si>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</si>
  <si>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</si>
  <si>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</si>
  <si>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</si>
  <si>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</si>
  <si>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</si>
  <si>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</si>
  <si>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</si>
  <si>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</si>
  <si>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</si>
  <si>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</si>
  <si>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</si>
  <si>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</si>
  <si>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</si>
  <si>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</si>
  <si>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</si>
  <si>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</si>
  <si>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</si>
  <si>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</si>
  <si>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</si>
  <si>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</si>
  <si>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</si>
  <si>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</si>
  <si>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</si>
  <si>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</si>
  <si>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</si>
  <si>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</si>
  <si>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</si>
  <si>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</si>
  <si>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</si>
  <si>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</si>
  <si>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</si>
  <si>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</si>
  <si>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</si>
  <si>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</si>
  <si>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</si>
  <si>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</si>
  <si>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</si>
  <si>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</si>
  <si>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</si>
  <si>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</si>
  <si>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</si>
  <si>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</si>
  <si>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</si>
  <si>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</si>
  <si>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</si>
  <si>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</si>
  <si>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</si>
  <si>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</si>
  <si>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</si>
  <si>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</si>
  <si>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</si>
  <si>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</si>
  <si>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</si>
  <si>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</si>
  <si>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</si>
  <si>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</si>
  <si>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</si>
  <si>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</si>
  <si>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</si>
  <si>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</si>
  <si>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</si>
  <si>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</si>
  <si>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</si>
  <si>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</si>
  <si>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</si>
  <si>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</si>
  <si>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</si>
  <si>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</si>
  <si>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</si>
  <si>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</si>
  <si>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</si>
  <si>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</si>
  <si>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</si>
  <si>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</si>
  <si>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</si>
  <si>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</si>
  <si>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</si>
  <si>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</si>
  <si>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</si>
  <si>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</si>
  <si>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</si>
  <si>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</si>
  <si>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</si>
  <si>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</si>
  <si>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</si>
  <si>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</si>
  <si>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</si>
  <si>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</si>
  <si>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</si>
  <si>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</si>
  <si>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</si>
  <si>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</si>
  <si>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</si>
  <si>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</si>
  <si>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</si>
  <si>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</si>
  <si>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</si>
  <si>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</si>
  <si>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</si>
  <si>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</si>
  <si>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</si>
  <si>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</si>
  <si>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</si>
  <si>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</si>
  <si>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</si>
  <si>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</si>
  <si>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</si>
  <si>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</si>
  <si>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</si>
  <si>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</si>
  <si>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</si>
  <si>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</si>
  <si>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</si>
  <si>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</si>
  <si>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</si>
  <si>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</si>
  <si>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</si>
  <si>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</si>
  <si>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</si>
  <si>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</si>
  <si>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</si>
  <si>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</si>
  <si>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</si>
  <si>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</si>
  <si>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</si>
  <si>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</si>
  <si>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</si>
  <si>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</si>
  <si>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</si>
  <si>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</si>
  <si>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</si>
  <si>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</si>
  <si>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</si>
  <si>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</si>
  <si>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</si>
  <si>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</si>
  <si>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</si>
  <si>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</si>
  <si>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</si>
  <si>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</si>
  <si>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</si>
  <si>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</si>
  <si>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</si>
  <si>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</si>
  <si>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</si>
  <si>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</si>
  <si>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</si>
  <si>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</si>
  <si>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</si>
  <si>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</si>
  <si>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</si>
  <si>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</si>
  <si>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</si>
  <si>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</si>
  <si>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</si>
  <si>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</si>
  <si>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</si>
  <si>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</si>
  <si>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</si>
  <si>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</si>
  <si>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</si>
  <si>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</si>
  <si>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</si>
  <si>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</si>
  <si>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</si>
  <si>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</si>
  <si>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</si>
  <si>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</si>
  <si>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</si>
  <si>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</si>
  <si>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</si>
  <si>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</si>
  <si>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</si>
  <si>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</si>
  <si>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</si>
  <si>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</si>
  <si>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</si>
  <si>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</si>
  <si>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</si>
  <si>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</si>
  <si>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</si>
  <si>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</si>
  <si>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</si>
  <si>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</si>
  <si>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</si>
  <si>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</si>
  <si>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</si>
  <si>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</si>
  <si>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</si>
  <si>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</si>
  <si>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</si>
  <si>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</si>
  <si>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</si>
  <si>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</si>
  <si>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0804</t>
  </si>
  <si>
    <t xml:space="preserve">      Другие вопросы в области культуры, кинематографии</t>
  </si>
  <si>
    <t>000 1 17 15020 00 0000 150</t>
  </si>
  <si>
    <t>Инициативные платежи</t>
  </si>
  <si>
    <t>1101</t>
  </si>
  <si>
    <t xml:space="preserve">      Физическая культура</t>
  </si>
  <si>
    <t>66</t>
  </si>
  <si>
    <t>000 2 02 16549 04 0000 150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</si>
  <si>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</si>
  <si>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67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</si>
  <si>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</si>
  <si>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</si>
  <si>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000 2 02 25599 04 0000 150</t>
  </si>
  <si>
    <t>68</t>
  </si>
  <si>
    <t xml:space="preserve">      Лесное хозяйство</t>
  </si>
  <si>
    <t>0407</t>
  </si>
  <si>
    <t>Информация об исполнении бюджета городского округа Верхотурский 
по доходам на 01.11.2023 года</t>
  </si>
  <si>
    <t>Исполнение 
на           01.11.2023, 
в тысячах 
рублей</t>
  </si>
  <si>
    <t>Информация об исполнении бюджета городского округа Верхотурский 
по расходам на 01.11.2023 года</t>
  </si>
  <si>
    <t>Исполнение 
на 01.11.2023, 
в тысячах 
рублей</t>
  </si>
  <si>
    <t>Информация об исполнении бюджета городского округа Верхотурский 
по источникам финансирования дефицита бюджета на 01.11.2023 года</t>
  </si>
  <si>
    <t>Информация  об объеме просроченной кредиторской задолженности по городскому округу Верхотурский 
 (бюджетная деятельность) на 01.11.2023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</si>
</sst>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7" fillId="16" borderId="1">
      <alignment horizontal="right" vertical="top" shrinkToFit="1"/>
      <protection/>
    </xf>
    <xf numFmtId="172" fontId="37" fillId="17" borderId="1">
      <alignment horizontal="right" vertical="top" shrinkToFit="1"/>
      <protection/>
    </xf>
    <xf numFmtId="172" fontId="37" fillId="16" borderId="1">
      <alignment horizontal="right" vertical="top" shrinkToFit="1"/>
      <protection/>
    </xf>
    <xf numFmtId="10" fontId="37" fillId="17" borderId="1">
      <alignment horizontal="right" vertical="top" shrinkToFit="1"/>
      <protection/>
    </xf>
    <xf numFmtId="10" fontId="37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7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7" fillId="29" borderId="1" xfId="34" applyNumberFormat="1" applyFill="1" applyProtection="1">
      <alignment horizontal="right" vertical="top" shrinkToFit="1"/>
      <protection/>
    </xf>
    <xf numFmtId="10" fontId="38" fillId="29" borderId="1" xfId="37" applyNumberFormat="1" applyFon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7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8" fillId="29" borderId="1" xfId="33" applyNumberFormat="1" applyFont="1" applyFill="1" applyProtection="1">
      <alignment horizontal="right" vertical="top" shrinkToFit="1"/>
      <protection/>
    </xf>
    <xf numFmtId="172" fontId="38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172" fontId="0" fillId="29" borderId="0" xfId="0" applyNumberFormat="1" applyFont="1" applyFill="1" applyBorder="1" applyAlignment="1">
      <alignment horizontal="right" vertical="top" shrinkToFit="1"/>
    </xf>
    <xf numFmtId="0" fontId="33" fillId="0" borderId="11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0" fontId="20" fillId="0" borderId="0" xfId="0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72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172" fontId="31" fillId="0" borderId="11" xfId="0" applyNumberFormat="1" applyFont="1" applyFill="1" applyBorder="1" applyAlignment="1">
      <alignment horizontal="right" wrapText="1"/>
    </xf>
    <xf numFmtId="172" fontId="22" fillId="0" borderId="11" xfId="0" applyNumberFormat="1" applyFont="1" applyFill="1" applyBorder="1" applyAlignment="1">
      <alignment horizontal="right" wrapText="1"/>
    </xf>
    <xf numFmtId="172" fontId="32" fillId="0" borderId="11" xfId="0" applyNumberFormat="1" applyFont="1" applyFill="1" applyBorder="1" applyAlignment="1">
      <alignment horizontal="right" wrapText="1"/>
    </xf>
    <xf numFmtId="172" fontId="32" fillId="0" borderId="11" xfId="0" applyNumberFormat="1" applyFont="1" applyFill="1" applyBorder="1" applyAlignment="1">
      <alignment/>
    </xf>
    <xf numFmtId="172" fontId="22" fillId="0" borderId="11" xfId="0" applyNumberFormat="1" applyFont="1" applyFill="1" applyBorder="1" applyAlignment="1">
      <alignment/>
    </xf>
    <xf numFmtId="172" fontId="31" fillId="0" borderId="11" xfId="0" applyNumberFormat="1" applyFont="1" applyFill="1" applyBorder="1" applyAlignment="1">
      <alignment/>
    </xf>
    <xf numFmtId="173" fontId="31" fillId="0" borderId="11" xfId="0" applyNumberFormat="1" applyFont="1" applyFill="1" applyBorder="1" applyAlignment="1">
      <alignment horizontal="right"/>
    </xf>
    <xf numFmtId="173" fontId="22" fillId="0" borderId="11" xfId="0" applyNumberFormat="1" applyFont="1" applyFill="1" applyBorder="1" applyAlignment="1">
      <alignment horizontal="right"/>
    </xf>
    <xf numFmtId="173" fontId="32" fillId="0" borderId="11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="120" zoomScaleNormal="120" zoomScaleSheetLayoutView="150" zoomScalePageLayoutView="0" workbookViewId="0" topLeftCell="A1">
      <selection activeCell="E63" sqref="E63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12" t="s">
        <v>341</v>
      </c>
      <c r="B2" s="112"/>
      <c r="C2" s="112"/>
      <c r="D2" s="112"/>
      <c r="E2" s="112"/>
      <c r="F2" s="112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67" t="s">
        <v>342</v>
      </c>
      <c r="F4" s="9" t="s">
        <v>100</v>
      </c>
    </row>
    <row r="5" spans="1:6" ht="14.25">
      <c r="A5" s="44" t="s">
        <v>103</v>
      </c>
      <c r="B5" s="45" t="s">
        <v>120</v>
      </c>
      <c r="C5" s="46" t="s">
        <v>118</v>
      </c>
      <c r="D5" s="47">
        <v>4</v>
      </c>
      <c r="E5" s="48">
        <v>5</v>
      </c>
      <c r="F5" s="49">
        <v>6</v>
      </c>
    </row>
    <row r="6" spans="1:6" ht="12.75">
      <c r="A6" s="38" t="s">
        <v>103</v>
      </c>
      <c r="B6" s="85" t="s">
        <v>139</v>
      </c>
      <c r="C6" s="43" t="s">
        <v>138</v>
      </c>
      <c r="D6" s="132">
        <f>D7+D11+D16+D19+D21+D27+D29+D32+D36+D42+D9</f>
        <v>167579.2</v>
      </c>
      <c r="E6" s="132">
        <f>E7+E11+E16+E19+E21+E27+E29+E32+E36+E42+E9</f>
        <v>96885.6</v>
      </c>
      <c r="F6" s="138">
        <f>E6/D6*100</f>
        <v>57.814812339478884</v>
      </c>
    </row>
    <row r="7" spans="1:6" ht="12.75">
      <c r="A7" s="38" t="s">
        <v>120</v>
      </c>
      <c r="B7" s="39" t="s">
        <v>125</v>
      </c>
      <c r="C7" s="40" t="s">
        <v>124</v>
      </c>
      <c r="D7" s="133">
        <f>SUM(D8)</f>
        <v>37135</v>
      </c>
      <c r="E7" s="133">
        <f>SUM(E8)</f>
        <v>26321.6</v>
      </c>
      <c r="F7" s="139">
        <f aca="true" t="shared" si="0" ref="F7:F70">E7/D7*100</f>
        <v>70.8808401777299</v>
      </c>
    </row>
    <row r="8" spans="1:6" ht="12.75">
      <c r="A8" s="38" t="s">
        <v>118</v>
      </c>
      <c r="B8" s="39" t="s">
        <v>113</v>
      </c>
      <c r="C8" s="40" t="s">
        <v>137</v>
      </c>
      <c r="D8" s="133">
        <v>37135</v>
      </c>
      <c r="E8" s="133">
        <v>26321.6</v>
      </c>
      <c r="F8" s="139">
        <f t="shared" si="0"/>
        <v>70.8808401777299</v>
      </c>
    </row>
    <row r="9" spans="1:6" ht="38.25">
      <c r="A9" s="38" t="s">
        <v>188</v>
      </c>
      <c r="B9" s="39" t="s">
        <v>155</v>
      </c>
      <c r="C9" s="40" t="s">
        <v>156</v>
      </c>
      <c r="D9" s="133">
        <f>SUM(D10)</f>
        <v>40616</v>
      </c>
      <c r="E9" s="133">
        <f>SUM(E10)</f>
        <v>36320.7</v>
      </c>
      <c r="F9" s="139">
        <f t="shared" si="0"/>
        <v>89.42461099074256</v>
      </c>
    </row>
    <row r="10" spans="1:6" ht="38.25">
      <c r="A10" s="38" t="s">
        <v>189</v>
      </c>
      <c r="B10" s="39" t="s">
        <v>157</v>
      </c>
      <c r="C10" s="40" t="s">
        <v>158</v>
      </c>
      <c r="D10" s="133">
        <v>40616</v>
      </c>
      <c r="E10" s="133">
        <v>36320.7</v>
      </c>
      <c r="F10" s="139">
        <f t="shared" si="0"/>
        <v>89.42461099074256</v>
      </c>
    </row>
    <row r="11" spans="1:6" ht="12.75">
      <c r="A11" s="38" t="s">
        <v>190</v>
      </c>
      <c r="B11" s="39" t="s">
        <v>114</v>
      </c>
      <c r="C11" s="40" t="s">
        <v>122</v>
      </c>
      <c r="D11" s="133">
        <f>SUM(D12:D15)</f>
        <v>12107.8</v>
      </c>
      <c r="E11" s="133">
        <f>SUM(E12:E15)</f>
        <v>9045.900000000001</v>
      </c>
      <c r="F11" s="139">
        <f t="shared" si="0"/>
        <v>74.71134310114142</v>
      </c>
    </row>
    <row r="12" spans="1:6" ht="25.5">
      <c r="A12" s="38" t="s">
        <v>191</v>
      </c>
      <c r="B12" s="39" t="s">
        <v>170</v>
      </c>
      <c r="C12" s="40" t="s">
        <v>171</v>
      </c>
      <c r="D12" s="133">
        <v>9953.8</v>
      </c>
      <c r="E12" s="133">
        <v>8734.2</v>
      </c>
      <c r="F12" s="139">
        <f t="shared" si="0"/>
        <v>87.74739295545422</v>
      </c>
    </row>
    <row r="13" spans="1:6" ht="25.5">
      <c r="A13" s="38" t="s">
        <v>192</v>
      </c>
      <c r="B13" s="39" t="s">
        <v>2</v>
      </c>
      <c r="C13" s="40" t="s">
        <v>3</v>
      </c>
      <c r="D13" s="133">
        <v>0</v>
      </c>
      <c r="E13" s="133">
        <v>-21</v>
      </c>
      <c r="F13" s="139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133">
        <v>204</v>
      </c>
      <c r="E14" s="133">
        <v>12.7</v>
      </c>
      <c r="F14" s="139">
        <f t="shared" si="0"/>
        <v>6.225490196078431</v>
      </c>
    </row>
    <row r="15" spans="1:7" ht="25.5">
      <c r="A15" s="38" t="s">
        <v>194</v>
      </c>
      <c r="B15" s="39" t="s">
        <v>161</v>
      </c>
      <c r="C15" s="40" t="s">
        <v>162</v>
      </c>
      <c r="D15" s="133">
        <v>1950</v>
      </c>
      <c r="E15" s="133">
        <v>320</v>
      </c>
      <c r="F15" s="139">
        <f t="shared" si="0"/>
        <v>16.41025641025641</v>
      </c>
      <c r="G15" s="66"/>
    </row>
    <row r="16" spans="1:6" ht="12.75">
      <c r="A16" s="38" t="s">
        <v>195</v>
      </c>
      <c r="B16" s="39" t="s">
        <v>115</v>
      </c>
      <c r="C16" s="40" t="s">
        <v>123</v>
      </c>
      <c r="D16" s="133">
        <f>D17+D18</f>
        <v>8183.3</v>
      </c>
      <c r="E16" s="133">
        <f>E17+E18</f>
        <v>4314.1</v>
      </c>
      <c r="F16" s="139">
        <f t="shared" si="0"/>
        <v>52.718341011572356</v>
      </c>
    </row>
    <row r="17" spans="1:6" ht="12.75">
      <c r="A17" s="38" t="s">
        <v>196</v>
      </c>
      <c r="B17" s="39" t="s">
        <v>5</v>
      </c>
      <c r="C17" s="40" t="s">
        <v>6</v>
      </c>
      <c r="D17" s="133">
        <v>3198</v>
      </c>
      <c r="E17" s="133">
        <v>1206.6</v>
      </c>
      <c r="F17" s="139">
        <f t="shared" si="0"/>
        <v>37.72983114446529</v>
      </c>
    </row>
    <row r="18" spans="1:6" ht="12.75">
      <c r="A18" s="38" t="s">
        <v>197</v>
      </c>
      <c r="B18" s="39" t="s">
        <v>7</v>
      </c>
      <c r="C18" s="40" t="s">
        <v>8</v>
      </c>
      <c r="D18" s="133">
        <v>4985.3</v>
      </c>
      <c r="E18" s="133">
        <v>3107.5</v>
      </c>
      <c r="F18" s="139">
        <f t="shared" si="0"/>
        <v>62.33325978376426</v>
      </c>
    </row>
    <row r="19" spans="1:8" ht="12.75">
      <c r="A19" s="38" t="s">
        <v>198</v>
      </c>
      <c r="B19" s="39" t="s">
        <v>127</v>
      </c>
      <c r="C19" s="40" t="s">
        <v>126</v>
      </c>
      <c r="D19" s="133">
        <f>SUM(D20:D20)</f>
        <v>4183.9</v>
      </c>
      <c r="E19" s="133">
        <f>SUM(E20:E20)</f>
        <v>3101</v>
      </c>
      <c r="F19" s="139">
        <f t="shared" si="0"/>
        <v>74.11745022586582</v>
      </c>
      <c r="H19" s="77"/>
    </row>
    <row r="20" spans="1:6" ht="38.25">
      <c r="A20" s="38" t="s">
        <v>199</v>
      </c>
      <c r="B20" s="39" t="s">
        <v>9</v>
      </c>
      <c r="C20" s="40" t="s">
        <v>10</v>
      </c>
      <c r="D20" s="133">
        <v>4183.9</v>
      </c>
      <c r="E20" s="133">
        <v>3101</v>
      </c>
      <c r="F20" s="139">
        <f t="shared" si="0"/>
        <v>74.11745022586582</v>
      </c>
    </row>
    <row r="21" spans="1:6" ht="38.25">
      <c r="A21" s="38" t="s">
        <v>200</v>
      </c>
      <c r="B21" s="39" t="s">
        <v>128</v>
      </c>
      <c r="C21" s="40" t="s">
        <v>129</v>
      </c>
      <c r="D21" s="133">
        <f>SUM(D22:D26)</f>
        <v>13940.5</v>
      </c>
      <c r="E21" s="133">
        <f>SUM(E22:E26)</f>
        <v>11346.9</v>
      </c>
      <c r="F21" s="139">
        <f t="shared" si="0"/>
        <v>81.39521537964922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133">
        <v>3858.9</v>
      </c>
      <c r="E22" s="133">
        <v>3723.1</v>
      </c>
      <c r="F22" s="139">
        <f t="shared" si="0"/>
        <v>96.48086242193371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133">
        <v>0</v>
      </c>
      <c r="E23" s="133">
        <v>4.2</v>
      </c>
      <c r="F23" s="139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133">
        <v>4973.6</v>
      </c>
      <c r="E24" s="133">
        <v>4133.4</v>
      </c>
      <c r="F24" s="139">
        <f t="shared" si="0"/>
        <v>83.10680392472251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133">
        <v>5056.8</v>
      </c>
      <c r="E25" s="133">
        <v>3400.3</v>
      </c>
      <c r="F25" s="139">
        <f t="shared" si="0"/>
        <v>67.2421294099035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133">
        <v>51.2</v>
      </c>
      <c r="E26" s="133">
        <v>85.9</v>
      </c>
      <c r="F26" s="139">
        <f t="shared" si="0"/>
        <v>167.7734375</v>
      </c>
    </row>
    <row r="27" spans="1:6" ht="25.5">
      <c r="A27" s="38" t="s">
        <v>206</v>
      </c>
      <c r="B27" s="39" t="s">
        <v>131</v>
      </c>
      <c r="C27" s="40" t="s">
        <v>130</v>
      </c>
      <c r="D27" s="133">
        <f>SUM(D28)</f>
        <v>119</v>
      </c>
      <c r="E27" s="133">
        <f>SUM(E28)</f>
        <v>180.8</v>
      </c>
      <c r="F27" s="139">
        <f t="shared" si="0"/>
        <v>151.93277310924373</v>
      </c>
    </row>
    <row r="28" spans="1:6" ht="25.5">
      <c r="A28" s="38" t="s">
        <v>207</v>
      </c>
      <c r="B28" s="39" t="s">
        <v>116</v>
      </c>
      <c r="C28" s="40" t="s">
        <v>145</v>
      </c>
      <c r="D28" s="133">
        <v>119</v>
      </c>
      <c r="E28" s="133">
        <v>180.8</v>
      </c>
      <c r="F28" s="139">
        <f t="shared" si="0"/>
        <v>151.93277310924373</v>
      </c>
    </row>
    <row r="29" spans="1:6" ht="38.25">
      <c r="A29" s="38" t="s">
        <v>208</v>
      </c>
      <c r="B29" s="39" t="s">
        <v>132</v>
      </c>
      <c r="C29" s="40" t="s">
        <v>13</v>
      </c>
      <c r="D29" s="133">
        <f>SUM(D30:D31)</f>
        <v>5147.5</v>
      </c>
      <c r="E29" s="133">
        <f>SUM(E30:E31)</f>
        <v>4951.799999999999</v>
      </c>
      <c r="F29" s="139">
        <f t="shared" si="0"/>
        <v>96.1981544439048</v>
      </c>
    </row>
    <row r="30" spans="1:6" ht="12.75">
      <c r="A30" s="38" t="s">
        <v>209</v>
      </c>
      <c r="B30" s="39" t="s">
        <v>154</v>
      </c>
      <c r="C30" s="40" t="s">
        <v>149</v>
      </c>
      <c r="D30" s="133">
        <v>5147.5</v>
      </c>
      <c r="E30" s="133">
        <v>4103.4</v>
      </c>
      <c r="F30" s="139">
        <f t="shared" si="0"/>
        <v>79.71636716852841</v>
      </c>
    </row>
    <row r="31" spans="1:6" ht="12.75">
      <c r="A31" s="38" t="s">
        <v>210</v>
      </c>
      <c r="B31" s="39" t="s">
        <v>243</v>
      </c>
      <c r="C31" s="40" t="s">
        <v>244</v>
      </c>
      <c r="D31" s="133">
        <v>0</v>
      </c>
      <c r="E31" s="133">
        <v>848.4</v>
      </c>
      <c r="F31" s="139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133">
        <f>SUM(D33:D35)</f>
        <v>40031.5</v>
      </c>
      <c r="E32" s="133">
        <f>SUM(E33:E35)</f>
        <v>430.8</v>
      </c>
      <c r="F32" s="139">
        <f t="shared" si="0"/>
        <v>1.0761525298827175</v>
      </c>
    </row>
    <row r="33" spans="1:6" ht="89.25">
      <c r="A33" s="38" t="s">
        <v>212</v>
      </c>
      <c r="B33" s="39" t="s">
        <v>335</v>
      </c>
      <c r="C33" s="40" t="s">
        <v>336</v>
      </c>
      <c r="D33" s="133">
        <v>39581.5</v>
      </c>
      <c r="E33" s="133">
        <v>0</v>
      </c>
      <c r="F33" s="139">
        <v>0</v>
      </c>
    </row>
    <row r="34" spans="1:6" ht="38.25">
      <c r="A34" s="38" t="s">
        <v>213</v>
      </c>
      <c r="B34" s="39" t="s">
        <v>237</v>
      </c>
      <c r="C34" s="40" t="s">
        <v>238</v>
      </c>
      <c r="D34" s="133">
        <v>450</v>
      </c>
      <c r="E34" s="133">
        <v>381.7</v>
      </c>
      <c r="F34" s="139">
        <f t="shared" si="0"/>
        <v>84.82222222222222</v>
      </c>
    </row>
    <row r="35" spans="1:6" ht="66.75" customHeight="1">
      <c r="A35" s="38" t="s">
        <v>214</v>
      </c>
      <c r="B35" s="39" t="s">
        <v>310</v>
      </c>
      <c r="C35" s="40" t="s">
        <v>311</v>
      </c>
      <c r="D35" s="133">
        <v>0</v>
      </c>
      <c r="E35" s="133">
        <v>49.1</v>
      </c>
      <c r="F35" s="139">
        <v>0</v>
      </c>
    </row>
    <row r="36" spans="1:6" ht="12.75">
      <c r="A36" s="38" t="s">
        <v>215</v>
      </c>
      <c r="B36" s="39" t="s">
        <v>136</v>
      </c>
      <c r="C36" s="40" t="s">
        <v>135</v>
      </c>
      <c r="D36" s="133">
        <f>SUM(D37:D41)</f>
        <v>838.9999999999999</v>
      </c>
      <c r="E36" s="133">
        <f>SUM(E37:E41)</f>
        <v>655.8000000000001</v>
      </c>
      <c r="F36" s="139">
        <f t="shared" si="0"/>
        <v>78.16448152562576</v>
      </c>
    </row>
    <row r="37" spans="1:6" ht="38.25">
      <c r="A37" s="38" t="s">
        <v>216</v>
      </c>
      <c r="B37" s="39" t="s">
        <v>274</v>
      </c>
      <c r="C37" s="40" t="s">
        <v>251</v>
      </c>
      <c r="D37" s="133">
        <v>472.5</v>
      </c>
      <c r="E37" s="133">
        <v>305.6</v>
      </c>
      <c r="F37" s="139">
        <f t="shared" si="0"/>
        <v>64.67724867724868</v>
      </c>
    </row>
    <row r="38" spans="1:6" ht="114.75">
      <c r="A38" s="38" t="s">
        <v>217</v>
      </c>
      <c r="B38" s="39" t="s">
        <v>250</v>
      </c>
      <c r="C38" s="40" t="s">
        <v>275</v>
      </c>
      <c r="D38" s="133">
        <v>83.3</v>
      </c>
      <c r="E38" s="133">
        <v>173.6</v>
      </c>
      <c r="F38" s="139">
        <f t="shared" si="0"/>
        <v>208.40336134453784</v>
      </c>
    </row>
    <row r="39" spans="1:6" ht="63.75">
      <c r="A39" s="38" t="s">
        <v>218</v>
      </c>
      <c r="B39" s="39" t="s">
        <v>312</v>
      </c>
      <c r="C39" s="40" t="s">
        <v>313</v>
      </c>
      <c r="D39" s="133">
        <v>0</v>
      </c>
      <c r="E39" s="133">
        <v>25</v>
      </c>
      <c r="F39" s="139">
        <v>0</v>
      </c>
    </row>
    <row r="40" spans="1:6" ht="25.5">
      <c r="A40" s="38" t="s">
        <v>219</v>
      </c>
      <c r="B40" s="39" t="s">
        <v>252</v>
      </c>
      <c r="C40" s="40" t="s">
        <v>253</v>
      </c>
      <c r="D40" s="133">
        <v>79.3</v>
      </c>
      <c r="E40" s="133">
        <v>16.5</v>
      </c>
      <c r="F40" s="139">
        <f t="shared" si="0"/>
        <v>20.80706179066835</v>
      </c>
    </row>
    <row r="41" spans="1:6" ht="12.75">
      <c r="A41" s="38" t="s">
        <v>220</v>
      </c>
      <c r="B41" s="39" t="s">
        <v>276</v>
      </c>
      <c r="C41" s="40" t="s">
        <v>277</v>
      </c>
      <c r="D41" s="133">
        <v>203.9</v>
      </c>
      <c r="E41" s="133">
        <v>135.1</v>
      </c>
      <c r="F41" s="139">
        <f t="shared" si="0"/>
        <v>66.2579695929377</v>
      </c>
    </row>
    <row r="42" spans="1:6" ht="12.75">
      <c r="A42" s="38" t="s">
        <v>221</v>
      </c>
      <c r="B42" s="39" t="s">
        <v>112</v>
      </c>
      <c r="C42" s="40" t="s">
        <v>111</v>
      </c>
      <c r="D42" s="133">
        <f>SUM(D43:D45)</f>
        <v>5275.7</v>
      </c>
      <c r="E42" s="133">
        <f>SUM(E43:E45)</f>
        <v>216.2</v>
      </c>
      <c r="F42" s="139">
        <f t="shared" si="0"/>
        <v>4.098034384062778</v>
      </c>
    </row>
    <row r="43" spans="1:6" ht="12.75">
      <c r="A43" s="38" t="s">
        <v>222</v>
      </c>
      <c r="B43" s="39" t="s">
        <v>147</v>
      </c>
      <c r="C43" s="40" t="s">
        <v>148</v>
      </c>
      <c r="D43" s="133">
        <v>0</v>
      </c>
      <c r="E43" s="133">
        <v>-1</v>
      </c>
      <c r="F43" s="139">
        <v>0</v>
      </c>
    </row>
    <row r="44" spans="1:6" ht="12.75">
      <c r="A44" s="38" t="s">
        <v>223</v>
      </c>
      <c r="B44" s="39" t="s">
        <v>168</v>
      </c>
      <c r="C44" s="40" t="s">
        <v>169</v>
      </c>
      <c r="D44" s="133">
        <v>5050.2</v>
      </c>
      <c r="E44" s="133">
        <v>46</v>
      </c>
      <c r="F44" s="139">
        <f t="shared" si="0"/>
        <v>0.9108550156429449</v>
      </c>
    </row>
    <row r="45" spans="1:6" ht="12.75">
      <c r="A45" s="38" t="s">
        <v>224</v>
      </c>
      <c r="B45" s="39" t="s">
        <v>327</v>
      </c>
      <c r="C45" s="40" t="s">
        <v>328</v>
      </c>
      <c r="D45" s="133">
        <v>225.5</v>
      </c>
      <c r="E45" s="133">
        <v>171.2</v>
      </c>
      <c r="F45" s="139">
        <f t="shared" si="0"/>
        <v>75.92017738359202</v>
      </c>
    </row>
    <row r="46" spans="1:6" ht="12.75">
      <c r="A46" s="38" t="s">
        <v>225</v>
      </c>
      <c r="B46" s="85" t="s">
        <v>142</v>
      </c>
      <c r="C46" s="43" t="s">
        <v>141</v>
      </c>
      <c r="D46" s="132">
        <f>D47+D71</f>
        <v>1284859.4</v>
      </c>
      <c r="E46" s="132">
        <f>E47+E71</f>
        <v>1035290.3</v>
      </c>
      <c r="F46" s="138">
        <f t="shared" si="0"/>
        <v>80.57615486955227</v>
      </c>
    </row>
    <row r="47" spans="1:6" ht="38.25">
      <c r="A47" s="38" t="s">
        <v>226</v>
      </c>
      <c r="B47" s="39" t="s">
        <v>146</v>
      </c>
      <c r="C47" s="40" t="s">
        <v>292</v>
      </c>
      <c r="D47" s="133">
        <f>D48+D52+D59+D67</f>
        <v>1284859.4</v>
      </c>
      <c r="E47" s="133">
        <f>E48+E52+E59+E67</f>
        <v>1041691.6000000001</v>
      </c>
      <c r="F47" s="139">
        <f t="shared" si="0"/>
        <v>81.07436502390847</v>
      </c>
    </row>
    <row r="48" spans="1:6" ht="25.5">
      <c r="A48" s="38" t="s">
        <v>227</v>
      </c>
      <c r="B48" s="39" t="s">
        <v>245</v>
      </c>
      <c r="C48" s="40" t="s">
        <v>278</v>
      </c>
      <c r="D48" s="133">
        <f>SUM(D49:D51)</f>
        <v>462366</v>
      </c>
      <c r="E48" s="133">
        <f>SUM(E49:E51)</f>
        <v>347583</v>
      </c>
      <c r="F48" s="139">
        <f t="shared" si="0"/>
        <v>75.17486147337823</v>
      </c>
    </row>
    <row r="49" spans="1:6" ht="36">
      <c r="A49" s="38" t="s">
        <v>228</v>
      </c>
      <c r="B49" s="86" t="s">
        <v>246</v>
      </c>
      <c r="C49" s="87" t="s">
        <v>279</v>
      </c>
      <c r="D49" s="134">
        <v>109410</v>
      </c>
      <c r="E49" s="134">
        <v>82774</v>
      </c>
      <c r="F49" s="140">
        <f t="shared" si="0"/>
        <v>75.65487615391646</v>
      </c>
    </row>
    <row r="50" spans="1:6" ht="24">
      <c r="A50" s="38" t="s">
        <v>229</v>
      </c>
      <c r="B50" s="86" t="s">
        <v>254</v>
      </c>
      <c r="C50" s="87" t="s">
        <v>280</v>
      </c>
      <c r="D50" s="134">
        <v>352576</v>
      </c>
      <c r="E50" s="134">
        <v>264429</v>
      </c>
      <c r="F50" s="140">
        <f t="shared" si="0"/>
        <v>74.99914911962243</v>
      </c>
    </row>
    <row r="51" spans="1:6" ht="36.75" customHeight="1">
      <c r="A51" s="38" t="s">
        <v>230</v>
      </c>
      <c r="B51" s="111" t="s">
        <v>332</v>
      </c>
      <c r="C51" s="110" t="s">
        <v>333</v>
      </c>
      <c r="D51" s="134">
        <v>380</v>
      </c>
      <c r="E51" s="134">
        <v>380</v>
      </c>
      <c r="F51" s="140">
        <v>0</v>
      </c>
    </row>
    <row r="52" spans="1:6" ht="28.5" customHeight="1">
      <c r="A52" s="38" t="s">
        <v>231</v>
      </c>
      <c r="B52" s="39" t="s">
        <v>247</v>
      </c>
      <c r="C52" s="40" t="s">
        <v>281</v>
      </c>
      <c r="D52" s="133">
        <f>SUM(D53:D58)</f>
        <v>323524.5</v>
      </c>
      <c r="E52" s="133">
        <f>SUM(E53:E58)</f>
        <v>230246.10000000003</v>
      </c>
      <c r="F52" s="139">
        <f t="shared" si="0"/>
        <v>71.16805682413543</v>
      </c>
    </row>
    <row r="53" spans="1:6" ht="36">
      <c r="A53" s="38" t="s">
        <v>232</v>
      </c>
      <c r="B53" s="86" t="s">
        <v>296</v>
      </c>
      <c r="C53" s="87" t="s">
        <v>297</v>
      </c>
      <c r="D53" s="134">
        <v>145269.8</v>
      </c>
      <c r="E53" s="134">
        <v>75099.7</v>
      </c>
      <c r="F53" s="140">
        <f t="shared" si="0"/>
        <v>51.69670502747302</v>
      </c>
    </row>
    <row r="54" spans="1:6" ht="24">
      <c r="A54" s="38" t="s">
        <v>233</v>
      </c>
      <c r="B54" s="86" t="s">
        <v>317</v>
      </c>
      <c r="C54" s="87" t="s">
        <v>318</v>
      </c>
      <c r="D54" s="134">
        <v>723.2</v>
      </c>
      <c r="E54" s="134">
        <v>723.2</v>
      </c>
      <c r="F54" s="140">
        <v>0</v>
      </c>
    </row>
    <row r="55" spans="1:6" ht="24">
      <c r="A55" s="38" t="s">
        <v>234</v>
      </c>
      <c r="B55" s="86" t="s">
        <v>288</v>
      </c>
      <c r="C55" s="87" t="s">
        <v>289</v>
      </c>
      <c r="D55" s="134">
        <v>518.3</v>
      </c>
      <c r="E55" s="134">
        <v>518.3</v>
      </c>
      <c r="F55" s="140">
        <f t="shared" si="0"/>
        <v>100</v>
      </c>
    </row>
    <row r="56" spans="1:6" ht="24.75" customHeight="1">
      <c r="A56" s="38" t="s">
        <v>235</v>
      </c>
      <c r="B56" s="86" t="s">
        <v>266</v>
      </c>
      <c r="C56" s="87" t="s">
        <v>282</v>
      </c>
      <c r="D56" s="134">
        <v>68000</v>
      </c>
      <c r="E56" s="134">
        <v>68000</v>
      </c>
      <c r="F56" s="140">
        <f t="shared" si="0"/>
        <v>100</v>
      </c>
    </row>
    <row r="57" spans="1:6" ht="35.25" customHeight="1">
      <c r="A57" s="38" t="s">
        <v>236</v>
      </c>
      <c r="B57" s="86" t="s">
        <v>337</v>
      </c>
      <c r="C57" s="87" t="s">
        <v>323</v>
      </c>
      <c r="D57" s="134">
        <v>622.3</v>
      </c>
      <c r="E57" s="134">
        <v>79.6</v>
      </c>
      <c r="F57" s="140">
        <f t="shared" si="0"/>
        <v>12.791258235577697</v>
      </c>
    </row>
    <row r="58" spans="1:6" ht="12.75">
      <c r="A58" s="38" t="s">
        <v>241</v>
      </c>
      <c r="B58" s="86" t="s">
        <v>248</v>
      </c>
      <c r="C58" s="87" t="s">
        <v>14</v>
      </c>
      <c r="D58" s="134">
        <v>108390.9</v>
      </c>
      <c r="E58" s="134">
        <v>85825.3</v>
      </c>
      <c r="F58" s="140">
        <f t="shared" si="0"/>
        <v>79.18127813312742</v>
      </c>
    </row>
    <row r="59" spans="1:6" ht="25.5">
      <c r="A59" s="38" t="s">
        <v>242</v>
      </c>
      <c r="B59" s="39" t="s">
        <v>249</v>
      </c>
      <c r="C59" s="40" t="s">
        <v>177</v>
      </c>
      <c r="D59" s="133">
        <f>SUM(D60:D66)</f>
        <v>311112.7</v>
      </c>
      <c r="E59" s="133">
        <f>SUM(E60:E66)</f>
        <v>281211.5</v>
      </c>
      <c r="F59" s="139">
        <f t="shared" si="0"/>
        <v>90.38894908501003</v>
      </c>
    </row>
    <row r="60" spans="1:6" ht="36">
      <c r="A60" s="38" t="s">
        <v>267</v>
      </c>
      <c r="B60" s="86" t="s">
        <v>255</v>
      </c>
      <c r="C60" s="87" t="s">
        <v>17</v>
      </c>
      <c r="D60" s="135">
        <v>2780.4</v>
      </c>
      <c r="E60" s="135">
        <v>2009.6</v>
      </c>
      <c r="F60" s="140">
        <f t="shared" si="0"/>
        <v>72.27737016256654</v>
      </c>
    </row>
    <row r="61" spans="1:6" ht="36">
      <c r="A61" s="38" t="s">
        <v>268</v>
      </c>
      <c r="B61" s="86" t="s">
        <v>256</v>
      </c>
      <c r="C61" s="101" t="s">
        <v>18</v>
      </c>
      <c r="D61" s="135">
        <v>29724.1</v>
      </c>
      <c r="E61" s="135">
        <v>32172.3</v>
      </c>
      <c r="F61" s="140">
        <f t="shared" si="0"/>
        <v>108.23641422280237</v>
      </c>
    </row>
    <row r="62" spans="1:6" ht="48">
      <c r="A62" s="38" t="s">
        <v>269</v>
      </c>
      <c r="B62" s="86" t="s">
        <v>257</v>
      </c>
      <c r="C62" s="87" t="s">
        <v>16</v>
      </c>
      <c r="D62" s="135">
        <v>1009.3</v>
      </c>
      <c r="E62" s="135">
        <v>803.4</v>
      </c>
      <c r="F62" s="140">
        <f t="shared" si="0"/>
        <v>79.59972258000595</v>
      </c>
    </row>
    <row r="63" spans="1:6" ht="62.25" customHeight="1">
      <c r="A63" s="38" t="s">
        <v>270</v>
      </c>
      <c r="B63" s="86" t="s">
        <v>258</v>
      </c>
      <c r="C63" s="87" t="s">
        <v>283</v>
      </c>
      <c r="D63" s="135">
        <v>1.4</v>
      </c>
      <c r="E63" s="135">
        <v>1.4</v>
      </c>
      <c r="F63" s="140">
        <f t="shared" si="0"/>
        <v>100</v>
      </c>
    </row>
    <row r="64" spans="1:6" ht="36">
      <c r="A64" s="38" t="s">
        <v>293</v>
      </c>
      <c r="B64" s="86" t="s">
        <v>259</v>
      </c>
      <c r="C64" s="87" t="s">
        <v>15</v>
      </c>
      <c r="D64" s="135">
        <v>5664.6</v>
      </c>
      <c r="E64" s="135">
        <v>5664.6</v>
      </c>
      <c r="F64" s="140">
        <f t="shared" si="0"/>
        <v>100</v>
      </c>
    </row>
    <row r="65" spans="1:6" ht="52.5" customHeight="1">
      <c r="A65" s="38" t="s">
        <v>314</v>
      </c>
      <c r="B65" s="86" t="s">
        <v>290</v>
      </c>
      <c r="C65" s="87" t="s">
        <v>291</v>
      </c>
      <c r="D65" s="135">
        <v>27.7</v>
      </c>
      <c r="E65" s="135">
        <v>27.7</v>
      </c>
      <c r="F65" s="140">
        <f t="shared" si="0"/>
        <v>100</v>
      </c>
    </row>
    <row r="66" spans="1:6" ht="13.5" customHeight="1">
      <c r="A66" s="38" t="s">
        <v>315</v>
      </c>
      <c r="B66" s="86" t="s">
        <v>260</v>
      </c>
      <c r="C66" s="87" t="s">
        <v>19</v>
      </c>
      <c r="D66" s="135">
        <v>271905.2</v>
      </c>
      <c r="E66" s="135">
        <v>240532.5</v>
      </c>
      <c r="F66" s="140">
        <f t="shared" si="0"/>
        <v>88.46189774965686</v>
      </c>
    </row>
    <row r="67" spans="1:6" ht="12.75">
      <c r="A67" s="38" t="s">
        <v>316</v>
      </c>
      <c r="B67" s="39" t="s">
        <v>271</v>
      </c>
      <c r="C67" s="40" t="s">
        <v>272</v>
      </c>
      <c r="D67" s="133">
        <f>SUM(D68:D70)</f>
        <v>187856.2</v>
      </c>
      <c r="E67" s="133">
        <f>SUM(E68:E70)</f>
        <v>182651</v>
      </c>
      <c r="F67" s="133">
        <f>SUM(F68:F70)</f>
        <v>178.4521284969262</v>
      </c>
    </row>
    <row r="68" spans="1:6" ht="72">
      <c r="A68" s="38" t="s">
        <v>321</v>
      </c>
      <c r="B68" s="86" t="s">
        <v>308</v>
      </c>
      <c r="C68" s="87" t="s">
        <v>309</v>
      </c>
      <c r="D68" s="134">
        <v>2404.1</v>
      </c>
      <c r="E68" s="135">
        <v>1921.7</v>
      </c>
      <c r="F68" s="140">
        <f>E68/D68*100</f>
        <v>79.93427894014393</v>
      </c>
    </row>
    <row r="69" spans="1:6" ht="108">
      <c r="A69" s="38" t="s">
        <v>322</v>
      </c>
      <c r="B69" s="86" t="s">
        <v>319</v>
      </c>
      <c r="C69" s="87" t="s">
        <v>320</v>
      </c>
      <c r="D69" s="134">
        <v>9613</v>
      </c>
      <c r="E69" s="135">
        <v>7496.4</v>
      </c>
      <c r="F69" s="140">
        <v>0</v>
      </c>
    </row>
    <row r="70" spans="1:6" ht="25.5" customHeight="1">
      <c r="A70" s="38" t="s">
        <v>324</v>
      </c>
      <c r="B70" s="86" t="s">
        <v>273</v>
      </c>
      <c r="C70" s="87" t="s">
        <v>301</v>
      </c>
      <c r="D70" s="135">
        <v>175839.1</v>
      </c>
      <c r="E70" s="135">
        <v>173232.9</v>
      </c>
      <c r="F70" s="140">
        <f t="shared" si="0"/>
        <v>98.5178495567823</v>
      </c>
    </row>
    <row r="71" spans="1:6" ht="51">
      <c r="A71" s="38" t="s">
        <v>331</v>
      </c>
      <c r="B71" s="38" t="s">
        <v>143</v>
      </c>
      <c r="C71" s="41" t="s">
        <v>144</v>
      </c>
      <c r="D71" s="136">
        <f>SUM(D72:D72)</f>
        <v>0</v>
      </c>
      <c r="E71" s="136">
        <f>SUM(E72:E72)</f>
        <v>-6401.3</v>
      </c>
      <c r="F71" s="139">
        <v>0</v>
      </c>
    </row>
    <row r="72" spans="1:6" ht="51">
      <c r="A72" s="38" t="s">
        <v>334</v>
      </c>
      <c r="B72" s="38" t="s">
        <v>178</v>
      </c>
      <c r="C72" s="41" t="s">
        <v>20</v>
      </c>
      <c r="D72" s="136">
        <v>0</v>
      </c>
      <c r="E72" s="136">
        <v>-6401.3</v>
      </c>
      <c r="F72" s="139">
        <v>0</v>
      </c>
    </row>
    <row r="73" spans="1:6" ht="12.75">
      <c r="A73" s="38" t="s">
        <v>338</v>
      </c>
      <c r="B73" s="42" t="s">
        <v>119</v>
      </c>
      <c r="C73" s="43" t="s">
        <v>121</v>
      </c>
      <c r="D73" s="137">
        <f>D6+D46</f>
        <v>1452438.5999999999</v>
      </c>
      <c r="E73" s="137">
        <f>E6+E46</f>
        <v>1132175.9000000001</v>
      </c>
      <c r="F73" s="138">
        <f>E73/D73*100</f>
        <v>77.95000077800192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zoomScale="170" zoomScaleNormal="170" zoomScaleSheetLayoutView="100" zoomScalePageLayoutView="0" workbookViewId="0" topLeftCell="A1">
      <selection activeCell="M38" sqref="M38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12" t="s">
        <v>343</v>
      </c>
      <c r="D1" s="112"/>
      <c r="E1" s="112"/>
      <c r="F1" s="112"/>
      <c r="G1" s="112"/>
      <c r="H1" s="112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0" t="s">
        <v>150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2"/>
    </row>
    <row r="3" spans="3:16" ht="15.75" hidden="1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"/>
    </row>
    <row r="4" spans="3:16" ht="1.5" customHeight="1">
      <c r="C4" s="119"/>
      <c r="D4" s="119"/>
      <c r="E4" s="120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9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344</v>
      </c>
      <c r="N5" s="17" t="s">
        <v>100</v>
      </c>
      <c r="O5" s="4" t="s">
        <v>22</v>
      </c>
      <c r="P5" s="4" t="s">
        <v>22</v>
      </c>
    </row>
    <row r="6" spans="1:16" ht="14.25">
      <c r="A6" s="72" t="s">
        <v>103</v>
      </c>
      <c r="B6" s="9">
        <v>2</v>
      </c>
      <c r="C6" s="9">
        <v>3</v>
      </c>
      <c r="D6" s="73"/>
      <c r="E6" s="10">
        <v>4</v>
      </c>
      <c r="F6" s="73"/>
      <c r="G6" s="73"/>
      <c r="H6" s="73"/>
      <c r="I6" s="73"/>
      <c r="J6" s="73"/>
      <c r="K6" s="73"/>
      <c r="L6" s="73"/>
      <c r="M6" s="74">
        <v>5</v>
      </c>
      <c r="N6" s="75">
        <v>6</v>
      </c>
      <c r="O6" s="4"/>
      <c r="P6" s="4"/>
    </row>
    <row r="7" spans="1:16" ht="15">
      <c r="A7" s="78" t="s">
        <v>103</v>
      </c>
      <c r="B7" s="19" t="s">
        <v>24</v>
      </c>
      <c r="C7" s="20" t="s">
        <v>23</v>
      </c>
      <c r="D7" s="19"/>
      <c r="E7" s="80">
        <f>E8+E9+E10+E11+E12+E13+E14</f>
        <v>89988.20000000001</v>
      </c>
      <c r="F7" s="80">
        <f aca="true" t="shared" si="0" ref="F7:M7">F8+F9+F10+F11+F12+F13+F14</f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8">
        <f t="shared" si="0"/>
        <v>65017.299999999996</v>
      </c>
      <c r="N7" s="84">
        <f>M7/E7</f>
        <v>0.72250917342496</v>
      </c>
      <c r="O7" s="5">
        <v>0</v>
      </c>
      <c r="P7" s="6">
        <v>0</v>
      </c>
    </row>
    <row r="8" spans="1:16" ht="45" outlineLevel="1">
      <c r="A8" s="78" t="s">
        <v>120</v>
      </c>
      <c r="B8" s="21" t="s">
        <v>25</v>
      </c>
      <c r="C8" s="22" t="s">
        <v>173</v>
      </c>
      <c r="D8" s="21" t="s">
        <v>151</v>
      </c>
      <c r="E8" s="94">
        <v>3371.7</v>
      </c>
      <c r="F8" s="81"/>
      <c r="G8" s="81"/>
      <c r="H8" s="81"/>
      <c r="I8" s="81"/>
      <c r="J8" s="81"/>
      <c r="K8" s="81"/>
      <c r="L8" s="81"/>
      <c r="M8" s="94">
        <v>2432.4</v>
      </c>
      <c r="N8" s="83">
        <f aca="true" t="shared" si="1" ref="N8:N59">M8/E8</f>
        <v>0.721416496129549</v>
      </c>
      <c r="O8" s="5">
        <v>0</v>
      </c>
      <c r="P8" s="6">
        <v>0</v>
      </c>
    </row>
    <row r="9" spans="1:16" ht="60.75" customHeight="1" outlineLevel="1">
      <c r="A9" s="78" t="s">
        <v>118</v>
      </c>
      <c r="B9" s="21" t="s">
        <v>26</v>
      </c>
      <c r="C9" s="22" t="s">
        <v>174</v>
      </c>
      <c r="D9" s="21"/>
      <c r="E9" s="94">
        <v>5301.4</v>
      </c>
      <c r="F9" s="81"/>
      <c r="G9" s="81"/>
      <c r="H9" s="81"/>
      <c r="I9" s="81"/>
      <c r="J9" s="81"/>
      <c r="K9" s="81"/>
      <c r="L9" s="81"/>
      <c r="M9" s="94">
        <v>4023.7</v>
      </c>
      <c r="N9" s="83">
        <f t="shared" si="1"/>
        <v>0.7589881917983929</v>
      </c>
      <c r="O9" s="5">
        <v>0</v>
      </c>
      <c r="P9" s="6">
        <v>0</v>
      </c>
    </row>
    <row r="10" spans="1:16" ht="75" outlineLevel="1">
      <c r="A10" s="78" t="s">
        <v>188</v>
      </c>
      <c r="B10" s="21" t="s">
        <v>27</v>
      </c>
      <c r="C10" s="22" t="s">
        <v>175</v>
      </c>
      <c r="D10" s="21"/>
      <c r="E10" s="94">
        <v>52577.3</v>
      </c>
      <c r="F10" s="81"/>
      <c r="G10" s="81"/>
      <c r="H10" s="81"/>
      <c r="I10" s="81"/>
      <c r="J10" s="81"/>
      <c r="K10" s="81"/>
      <c r="L10" s="81"/>
      <c r="M10" s="94">
        <v>38945.6</v>
      </c>
      <c r="N10" s="83">
        <f t="shared" si="1"/>
        <v>0.7407303151740389</v>
      </c>
      <c r="O10" s="5">
        <v>0</v>
      </c>
      <c r="P10" s="6">
        <v>0</v>
      </c>
    </row>
    <row r="11" spans="1:16" ht="15" outlineLevel="1">
      <c r="A11" s="78" t="s">
        <v>189</v>
      </c>
      <c r="B11" s="21" t="s">
        <v>239</v>
      </c>
      <c r="C11" s="22" t="s">
        <v>240</v>
      </c>
      <c r="D11" s="21"/>
      <c r="E11" s="94">
        <v>1.4</v>
      </c>
      <c r="F11" s="81"/>
      <c r="G11" s="81"/>
      <c r="H11" s="81"/>
      <c r="I11" s="81"/>
      <c r="J11" s="81"/>
      <c r="K11" s="81"/>
      <c r="L11" s="81"/>
      <c r="M11" s="94">
        <v>1.4</v>
      </c>
      <c r="N11" s="83">
        <f t="shared" si="1"/>
        <v>1</v>
      </c>
      <c r="O11" s="5"/>
      <c r="P11" s="6"/>
    </row>
    <row r="12" spans="1:16" ht="60" outlineLevel="1">
      <c r="A12" s="78" t="s">
        <v>190</v>
      </c>
      <c r="B12" s="21" t="s">
        <v>28</v>
      </c>
      <c r="C12" s="22" t="s">
        <v>261</v>
      </c>
      <c r="D12" s="21"/>
      <c r="E12" s="94">
        <v>15826.1</v>
      </c>
      <c r="F12" s="81"/>
      <c r="G12" s="81"/>
      <c r="H12" s="81"/>
      <c r="I12" s="81"/>
      <c r="J12" s="81"/>
      <c r="K12" s="81"/>
      <c r="L12" s="81"/>
      <c r="M12" s="94">
        <v>11300.1</v>
      </c>
      <c r="N12" s="83">
        <f t="shared" si="1"/>
        <v>0.7140167192169896</v>
      </c>
      <c r="O12" s="5">
        <v>0</v>
      </c>
      <c r="P12" s="6">
        <v>0</v>
      </c>
    </row>
    <row r="13" spans="1:16" ht="15" outlineLevel="1">
      <c r="A13" s="78" t="s">
        <v>191</v>
      </c>
      <c r="B13" s="21" t="s">
        <v>164</v>
      </c>
      <c r="C13" s="22" t="s">
        <v>165</v>
      </c>
      <c r="D13" s="21"/>
      <c r="E13" s="94">
        <v>600</v>
      </c>
      <c r="F13" s="81"/>
      <c r="G13" s="81"/>
      <c r="H13" s="81"/>
      <c r="I13" s="81"/>
      <c r="J13" s="81"/>
      <c r="K13" s="81"/>
      <c r="L13" s="81"/>
      <c r="M13" s="94">
        <v>0</v>
      </c>
      <c r="N13" s="83">
        <f t="shared" si="1"/>
        <v>0</v>
      </c>
      <c r="O13" s="5"/>
      <c r="P13" s="6"/>
    </row>
    <row r="14" spans="1:16" ht="18" customHeight="1" outlineLevel="1">
      <c r="A14" s="78" t="s">
        <v>192</v>
      </c>
      <c r="B14" s="21" t="s">
        <v>30</v>
      </c>
      <c r="C14" s="22" t="s">
        <v>29</v>
      </c>
      <c r="D14" s="21"/>
      <c r="E14" s="94">
        <v>12310.3</v>
      </c>
      <c r="F14" s="81"/>
      <c r="G14" s="81"/>
      <c r="H14" s="81"/>
      <c r="I14" s="81"/>
      <c r="J14" s="81"/>
      <c r="K14" s="81"/>
      <c r="L14" s="81"/>
      <c r="M14" s="94">
        <v>8314.1</v>
      </c>
      <c r="N14" s="83">
        <f t="shared" si="1"/>
        <v>0.6753775293859614</v>
      </c>
      <c r="O14" s="5">
        <v>0</v>
      </c>
      <c r="P14" s="6">
        <v>0</v>
      </c>
    </row>
    <row r="15" spans="1:16" ht="15">
      <c r="A15" s="78" t="s">
        <v>193</v>
      </c>
      <c r="B15" s="60" t="s">
        <v>32</v>
      </c>
      <c r="C15" s="61" t="s">
        <v>31</v>
      </c>
      <c r="D15" s="60"/>
      <c r="E15" s="80">
        <f>E16</f>
        <v>1180.3</v>
      </c>
      <c r="F15" s="80">
        <f aca="true" t="shared" si="2" ref="F15:M15">F16</f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 t="shared" si="2"/>
        <v>0</v>
      </c>
      <c r="M15" s="80">
        <f t="shared" si="2"/>
        <v>804.3</v>
      </c>
      <c r="N15" s="84">
        <f t="shared" si="1"/>
        <v>0.6814369228162331</v>
      </c>
      <c r="O15" s="59">
        <v>0</v>
      </c>
      <c r="P15" s="6">
        <v>0</v>
      </c>
    </row>
    <row r="16" spans="1:16" ht="30" outlineLevel="1">
      <c r="A16" s="78" t="s">
        <v>194</v>
      </c>
      <c r="B16" s="62" t="s">
        <v>34</v>
      </c>
      <c r="C16" s="63" t="s">
        <v>33</v>
      </c>
      <c r="D16" s="62"/>
      <c r="E16" s="94">
        <v>1180.3</v>
      </c>
      <c r="F16" s="81"/>
      <c r="G16" s="81"/>
      <c r="H16" s="81"/>
      <c r="I16" s="81"/>
      <c r="J16" s="81"/>
      <c r="K16" s="81"/>
      <c r="L16" s="81"/>
      <c r="M16" s="94">
        <v>804.3</v>
      </c>
      <c r="N16" s="83">
        <f t="shared" si="1"/>
        <v>0.6814369228162331</v>
      </c>
      <c r="O16" s="59">
        <v>0</v>
      </c>
      <c r="P16" s="6">
        <v>0</v>
      </c>
    </row>
    <row r="17" spans="1:16" ht="28.5">
      <c r="A17" s="78" t="s">
        <v>195</v>
      </c>
      <c r="B17" s="60" t="s">
        <v>36</v>
      </c>
      <c r="C17" s="61" t="s">
        <v>35</v>
      </c>
      <c r="D17" s="60"/>
      <c r="E17" s="80">
        <f>E18+E19</f>
        <v>13238.599999999999</v>
      </c>
      <c r="F17" s="80">
        <f aca="true" t="shared" si="3" ref="F17:M17">F18+F19</f>
        <v>0</v>
      </c>
      <c r="G17" s="80">
        <f t="shared" si="3"/>
        <v>0</v>
      </c>
      <c r="H17" s="80">
        <f t="shared" si="3"/>
        <v>0</v>
      </c>
      <c r="I17" s="80">
        <f t="shared" si="3"/>
        <v>0</v>
      </c>
      <c r="J17" s="80">
        <f t="shared" si="3"/>
        <v>0</v>
      </c>
      <c r="K17" s="80">
        <f t="shared" si="3"/>
        <v>0</v>
      </c>
      <c r="L17" s="80">
        <f t="shared" si="3"/>
        <v>0</v>
      </c>
      <c r="M17" s="80">
        <f t="shared" si="3"/>
        <v>9781.199999999999</v>
      </c>
      <c r="N17" s="84">
        <f t="shared" si="1"/>
        <v>0.7388394543229647</v>
      </c>
      <c r="O17" s="64">
        <v>0</v>
      </c>
      <c r="P17" s="6">
        <v>0</v>
      </c>
    </row>
    <row r="18" spans="1:16" ht="15" outlineLevel="1">
      <c r="A18" s="78" t="s">
        <v>196</v>
      </c>
      <c r="B18" s="62" t="s">
        <v>37</v>
      </c>
      <c r="C18" s="63" t="s">
        <v>176</v>
      </c>
      <c r="D18" s="62"/>
      <c r="E18" s="94">
        <v>12471.3</v>
      </c>
      <c r="F18" s="81"/>
      <c r="G18" s="81"/>
      <c r="H18" s="81"/>
      <c r="I18" s="81"/>
      <c r="J18" s="81"/>
      <c r="K18" s="81"/>
      <c r="L18" s="81"/>
      <c r="M18" s="94">
        <v>9276.8</v>
      </c>
      <c r="N18" s="83">
        <f t="shared" si="1"/>
        <v>0.743851883925493</v>
      </c>
      <c r="O18" s="64">
        <v>0</v>
      </c>
      <c r="P18" s="6">
        <v>0</v>
      </c>
    </row>
    <row r="19" spans="1:16" ht="45" outlineLevel="1">
      <c r="A19" s="78" t="s">
        <v>197</v>
      </c>
      <c r="B19" s="62" t="s">
        <v>39</v>
      </c>
      <c r="C19" s="63" t="s">
        <v>38</v>
      </c>
      <c r="D19" s="62"/>
      <c r="E19" s="94">
        <v>767.3</v>
      </c>
      <c r="F19" s="81"/>
      <c r="G19" s="81"/>
      <c r="H19" s="81"/>
      <c r="I19" s="81"/>
      <c r="J19" s="81"/>
      <c r="K19" s="81"/>
      <c r="L19" s="81"/>
      <c r="M19" s="94">
        <v>504.4</v>
      </c>
      <c r="N19" s="83">
        <f t="shared" si="1"/>
        <v>0.6573699986967289</v>
      </c>
      <c r="O19" s="64">
        <v>0</v>
      </c>
      <c r="P19" s="6">
        <v>0</v>
      </c>
    </row>
    <row r="20" spans="1:16" ht="15">
      <c r="A20" s="78" t="s">
        <v>198</v>
      </c>
      <c r="B20" s="60" t="s">
        <v>41</v>
      </c>
      <c r="C20" s="61" t="s">
        <v>40</v>
      </c>
      <c r="D20" s="60"/>
      <c r="E20" s="88">
        <f>SUM(E21:E27)</f>
        <v>249048.3</v>
      </c>
      <c r="F20" s="80">
        <f aca="true" t="shared" si="4" ref="F20:M20">SUM(F21:F27)</f>
        <v>0</v>
      </c>
      <c r="G20" s="80">
        <f t="shared" si="4"/>
        <v>0</v>
      </c>
      <c r="H20" s="80">
        <f t="shared" si="4"/>
        <v>0</v>
      </c>
      <c r="I20" s="80">
        <f t="shared" si="4"/>
        <v>0</v>
      </c>
      <c r="J20" s="80">
        <f t="shared" si="4"/>
        <v>0</v>
      </c>
      <c r="K20" s="80">
        <f t="shared" si="4"/>
        <v>0</v>
      </c>
      <c r="L20" s="80">
        <f t="shared" si="4"/>
        <v>0</v>
      </c>
      <c r="M20" s="88">
        <f t="shared" si="4"/>
        <v>62058.6</v>
      </c>
      <c r="N20" s="84">
        <f t="shared" si="1"/>
        <v>0.24918298980559192</v>
      </c>
      <c r="O20" s="64">
        <v>0</v>
      </c>
      <c r="P20" s="6">
        <v>0</v>
      </c>
    </row>
    <row r="21" spans="1:16" ht="15">
      <c r="A21" s="78" t="s">
        <v>199</v>
      </c>
      <c r="B21" s="62" t="s">
        <v>166</v>
      </c>
      <c r="C21" s="79" t="s">
        <v>167</v>
      </c>
      <c r="D21" s="62"/>
      <c r="E21" s="94">
        <v>995.6</v>
      </c>
      <c r="F21" s="81"/>
      <c r="G21" s="81"/>
      <c r="H21" s="81"/>
      <c r="I21" s="81"/>
      <c r="J21" s="81"/>
      <c r="K21" s="81"/>
      <c r="L21" s="81"/>
      <c r="M21" s="94">
        <v>402</v>
      </c>
      <c r="N21" s="83">
        <f t="shared" si="1"/>
        <v>0.4037766171153073</v>
      </c>
      <c r="O21" s="64"/>
      <c r="P21" s="6"/>
    </row>
    <row r="22" spans="1:16" ht="15">
      <c r="A22" s="78" t="s">
        <v>200</v>
      </c>
      <c r="B22" s="62" t="s">
        <v>262</v>
      </c>
      <c r="C22" s="63" t="s">
        <v>263</v>
      </c>
      <c r="D22" s="62"/>
      <c r="E22" s="94">
        <v>935</v>
      </c>
      <c r="F22" s="81"/>
      <c r="G22" s="81"/>
      <c r="H22" s="81"/>
      <c r="I22" s="81"/>
      <c r="J22" s="81"/>
      <c r="K22" s="81"/>
      <c r="L22" s="81"/>
      <c r="M22" s="94">
        <v>935</v>
      </c>
      <c r="N22" s="83">
        <f t="shared" si="1"/>
        <v>1</v>
      </c>
      <c r="O22" s="64"/>
      <c r="P22" s="6"/>
    </row>
    <row r="23" spans="1:16" ht="15">
      <c r="A23" s="78" t="s">
        <v>201</v>
      </c>
      <c r="B23" s="62" t="s">
        <v>340</v>
      </c>
      <c r="C23" s="63" t="s">
        <v>339</v>
      </c>
      <c r="D23" s="62"/>
      <c r="E23" s="94">
        <v>16.5</v>
      </c>
      <c r="F23" s="81"/>
      <c r="G23" s="81"/>
      <c r="H23" s="81"/>
      <c r="I23" s="81"/>
      <c r="J23" s="81"/>
      <c r="K23" s="81"/>
      <c r="L23" s="81"/>
      <c r="M23" s="94">
        <v>0</v>
      </c>
      <c r="N23" s="83">
        <f t="shared" si="1"/>
        <v>0</v>
      </c>
      <c r="O23" s="64"/>
      <c r="P23" s="6"/>
    </row>
    <row r="24" spans="1:16" ht="15" outlineLevel="1">
      <c r="A24" s="78" t="s">
        <v>202</v>
      </c>
      <c r="B24" s="62" t="s">
        <v>43</v>
      </c>
      <c r="C24" s="63" t="s">
        <v>42</v>
      </c>
      <c r="D24" s="62"/>
      <c r="E24" s="94">
        <v>12174.2</v>
      </c>
      <c r="F24" s="81"/>
      <c r="G24" s="81"/>
      <c r="H24" s="81"/>
      <c r="I24" s="81"/>
      <c r="J24" s="81"/>
      <c r="K24" s="81"/>
      <c r="L24" s="81"/>
      <c r="M24" s="94">
        <v>11292.2</v>
      </c>
      <c r="N24" s="83">
        <f t="shared" si="1"/>
        <v>0.9275517077097468</v>
      </c>
      <c r="O24" s="64">
        <v>0</v>
      </c>
      <c r="P24" s="6">
        <v>0</v>
      </c>
    </row>
    <row r="25" spans="1:16" ht="15" outlineLevel="1">
      <c r="A25" s="78" t="s">
        <v>203</v>
      </c>
      <c r="B25" s="62" t="s">
        <v>45</v>
      </c>
      <c r="C25" s="63" t="s">
        <v>44</v>
      </c>
      <c r="D25" s="62"/>
      <c r="E25" s="94">
        <v>224970</v>
      </c>
      <c r="F25" s="81"/>
      <c r="G25" s="81"/>
      <c r="H25" s="81"/>
      <c r="I25" s="81"/>
      <c r="J25" s="81"/>
      <c r="K25" s="81"/>
      <c r="L25" s="81"/>
      <c r="M25" s="94">
        <v>42435.3</v>
      </c>
      <c r="N25" s="83">
        <f t="shared" si="1"/>
        <v>0.1886264835311375</v>
      </c>
      <c r="O25" s="64">
        <v>0</v>
      </c>
      <c r="P25" s="6">
        <v>0</v>
      </c>
    </row>
    <row r="26" spans="1:16" ht="15" outlineLevel="1">
      <c r="A26" s="78" t="s">
        <v>204</v>
      </c>
      <c r="B26" s="62" t="s">
        <v>299</v>
      </c>
      <c r="C26" s="63" t="s">
        <v>300</v>
      </c>
      <c r="D26" s="62"/>
      <c r="E26" s="94">
        <v>3677</v>
      </c>
      <c r="F26" s="81"/>
      <c r="G26" s="81"/>
      <c r="H26" s="81"/>
      <c r="I26" s="81"/>
      <c r="J26" s="81"/>
      <c r="K26" s="81"/>
      <c r="L26" s="81"/>
      <c r="M26" s="94">
        <v>2850.4</v>
      </c>
      <c r="N26" s="83">
        <f t="shared" si="1"/>
        <v>0.7751971716072886</v>
      </c>
      <c r="O26" s="64"/>
      <c r="P26" s="6"/>
    </row>
    <row r="27" spans="1:16" ht="33" customHeight="1" outlineLevel="1">
      <c r="A27" s="78" t="s">
        <v>205</v>
      </c>
      <c r="B27" s="62" t="s">
        <v>47</v>
      </c>
      <c r="C27" s="63" t="s">
        <v>46</v>
      </c>
      <c r="D27" s="62"/>
      <c r="E27" s="94">
        <v>6280</v>
      </c>
      <c r="F27" s="81"/>
      <c r="G27" s="81"/>
      <c r="H27" s="81"/>
      <c r="I27" s="81"/>
      <c r="J27" s="81"/>
      <c r="K27" s="81"/>
      <c r="L27" s="81"/>
      <c r="M27" s="94">
        <v>4143.7</v>
      </c>
      <c r="N27" s="83">
        <f t="shared" si="1"/>
        <v>0.6598248407643312</v>
      </c>
      <c r="O27" s="64">
        <v>0</v>
      </c>
      <c r="P27" s="6">
        <v>0</v>
      </c>
    </row>
    <row r="28" spans="1:16" ht="15" customHeight="1">
      <c r="A28" s="78" t="s">
        <v>206</v>
      </c>
      <c r="B28" s="60" t="s">
        <v>49</v>
      </c>
      <c r="C28" s="61" t="s">
        <v>48</v>
      </c>
      <c r="D28" s="60"/>
      <c r="E28" s="88">
        <f>E29+E30+E31+E32</f>
        <v>326746.5</v>
      </c>
      <c r="F28" s="80">
        <f aca="true" t="shared" si="5" ref="F28:M28">F29+F30+F31+F32</f>
        <v>0</v>
      </c>
      <c r="G28" s="80">
        <f t="shared" si="5"/>
        <v>0</v>
      </c>
      <c r="H28" s="80">
        <f t="shared" si="5"/>
        <v>0</v>
      </c>
      <c r="I28" s="80">
        <f t="shared" si="5"/>
        <v>0</v>
      </c>
      <c r="J28" s="80">
        <f t="shared" si="5"/>
        <v>0</v>
      </c>
      <c r="K28" s="80">
        <f t="shared" si="5"/>
        <v>0</v>
      </c>
      <c r="L28" s="80">
        <f t="shared" si="5"/>
        <v>0</v>
      </c>
      <c r="M28" s="80">
        <f t="shared" si="5"/>
        <v>207489.7</v>
      </c>
      <c r="N28" s="84">
        <f t="shared" si="1"/>
        <v>0.6350173605532118</v>
      </c>
      <c r="O28" s="64">
        <v>0</v>
      </c>
      <c r="P28" s="6">
        <v>0</v>
      </c>
    </row>
    <row r="29" spans="1:16" ht="15" outlineLevel="1">
      <c r="A29" s="78" t="s">
        <v>207</v>
      </c>
      <c r="B29" s="62" t="s">
        <v>51</v>
      </c>
      <c r="C29" s="63" t="s">
        <v>50</v>
      </c>
      <c r="D29" s="62"/>
      <c r="E29" s="95">
        <v>4773.4</v>
      </c>
      <c r="F29" s="81"/>
      <c r="G29" s="81"/>
      <c r="H29" s="81"/>
      <c r="I29" s="81"/>
      <c r="J29" s="81"/>
      <c r="K29" s="81"/>
      <c r="L29" s="81"/>
      <c r="M29" s="94">
        <v>2364.9</v>
      </c>
      <c r="N29" s="83">
        <f t="shared" si="1"/>
        <v>0.4954330246784263</v>
      </c>
      <c r="O29" s="64">
        <v>0</v>
      </c>
      <c r="P29" s="6">
        <v>0</v>
      </c>
    </row>
    <row r="30" spans="1:16" ht="15" outlineLevel="1">
      <c r="A30" s="78" t="s">
        <v>208</v>
      </c>
      <c r="B30" s="62" t="s">
        <v>53</v>
      </c>
      <c r="C30" s="63" t="s">
        <v>52</v>
      </c>
      <c r="D30" s="62"/>
      <c r="E30" s="95">
        <v>159011.1</v>
      </c>
      <c r="F30" s="81"/>
      <c r="G30" s="81"/>
      <c r="H30" s="81"/>
      <c r="I30" s="81"/>
      <c r="J30" s="81"/>
      <c r="K30" s="81"/>
      <c r="L30" s="81"/>
      <c r="M30" s="94">
        <v>58268.4</v>
      </c>
      <c r="N30" s="83">
        <f t="shared" si="1"/>
        <v>0.36644234270437726</v>
      </c>
      <c r="O30" s="64">
        <v>0</v>
      </c>
      <c r="P30" s="6">
        <v>0</v>
      </c>
    </row>
    <row r="31" spans="1:16" ht="15" outlineLevel="1">
      <c r="A31" s="78" t="s">
        <v>209</v>
      </c>
      <c r="B31" s="62" t="s">
        <v>55</v>
      </c>
      <c r="C31" s="63" t="s">
        <v>54</v>
      </c>
      <c r="D31" s="62"/>
      <c r="E31" s="95">
        <v>135334.4</v>
      </c>
      <c r="F31" s="81"/>
      <c r="G31" s="81"/>
      <c r="H31" s="81"/>
      <c r="I31" s="81"/>
      <c r="J31" s="81"/>
      <c r="K31" s="81"/>
      <c r="L31" s="81"/>
      <c r="M31" s="94">
        <v>127388.7</v>
      </c>
      <c r="N31" s="83">
        <f t="shared" si="1"/>
        <v>0.9412883937860589</v>
      </c>
      <c r="O31" s="64">
        <v>0</v>
      </c>
      <c r="P31" s="6">
        <v>0</v>
      </c>
    </row>
    <row r="32" spans="1:16" ht="30" outlineLevel="1">
      <c r="A32" s="78" t="s">
        <v>210</v>
      </c>
      <c r="B32" s="62" t="s">
        <v>57</v>
      </c>
      <c r="C32" s="63" t="s">
        <v>56</v>
      </c>
      <c r="D32" s="62"/>
      <c r="E32" s="95">
        <v>27627.6</v>
      </c>
      <c r="F32" s="81"/>
      <c r="G32" s="81"/>
      <c r="H32" s="81"/>
      <c r="I32" s="81"/>
      <c r="J32" s="81"/>
      <c r="K32" s="81"/>
      <c r="L32" s="81"/>
      <c r="M32" s="94">
        <v>19467.7</v>
      </c>
      <c r="N32" s="83">
        <f t="shared" si="1"/>
        <v>0.7046468024728895</v>
      </c>
      <c r="O32" s="64">
        <v>0</v>
      </c>
      <c r="P32" s="6">
        <v>0</v>
      </c>
    </row>
    <row r="33" spans="1:16" ht="15">
      <c r="A33" s="78" t="s">
        <v>211</v>
      </c>
      <c r="B33" s="60" t="s">
        <v>59</v>
      </c>
      <c r="C33" s="61" t="s">
        <v>58</v>
      </c>
      <c r="D33" s="60"/>
      <c r="E33" s="88">
        <f>E34+E35</f>
        <v>5206.6</v>
      </c>
      <c r="F33" s="80">
        <f aca="true" t="shared" si="6" ref="F33:M33">F34+F35</f>
        <v>0</v>
      </c>
      <c r="G33" s="80">
        <f t="shared" si="6"/>
        <v>0</v>
      </c>
      <c r="H33" s="80">
        <f t="shared" si="6"/>
        <v>0</v>
      </c>
      <c r="I33" s="80">
        <f t="shared" si="6"/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1021.8</v>
      </c>
      <c r="N33" s="84">
        <f t="shared" si="1"/>
        <v>0.19625091230361463</v>
      </c>
      <c r="O33" s="64">
        <v>0</v>
      </c>
      <c r="P33" s="6">
        <v>0</v>
      </c>
    </row>
    <row r="34" spans="1:16" ht="30" outlineLevel="1">
      <c r="A34" s="78" t="s">
        <v>212</v>
      </c>
      <c r="B34" s="62" t="s">
        <v>61</v>
      </c>
      <c r="C34" s="63" t="s">
        <v>60</v>
      </c>
      <c r="D34" s="62"/>
      <c r="E34" s="95">
        <v>4464.5</v>
      </c>
      <c r="F34" s="81"/>
      <c r="G34" s="81"/>
      <c r="H34" s="81"/>
      <c r="I34" s="81"/>
      <c r="J34" s="81"/>
      <c r="K34" s="81"/>
      <c r="L34" s="81"/>
      <c r="M34" s="94">
        <v>779.8</v>
      </c>
      <c r="N34" s="83">
        <f t="shared" si="1"/>
        <v>0.17466681599283235</v>
      </c>
      <c r="O34" s="64">
        <v>0</v>
      </c>
      <c r="P34" s="6">
        <v>0</v>
      </c>
    </row>
    <row r="35" spans="1:16" ht="30" outlineLevel="1">
      <c r="A35" s="78" t="s">
        <v>213</v>
      </c>
      <c r="B35" s="62" t="s">
        <v>264</v>
      </c>
      <c r="C35" s="63" t="s">
        <v>265</v>
      </c>
      <c r="D35" s="62"/>
      <c r="E35" s="95">
        <v>742.1</v>
      </c>
      <c r="F35" s="81"/>
      <c r="G35" s="81"/>
      <c r="H35" s="81"/>
      <c r="I35" s="81"/>
      <c r="J35" s="81"/>
      <c r="K35" s="81"/>
      <c r="L35" s="81"/>
      <c r="M35" s="94">
        <v>242</v>
      </c>
      <c r="N35" s="83">
        <f t="shared" si="1"/>
        <v>0.32610160355747203</v>
      </c>
      <c r="O35" s="64"/>
      <c r="P35" s="6"/>
    </row>
    <row r="36" spans="1:16" ht="15">
      <c r="A36" s="78" t="s">
        <v>214</v>
      </c>
      <c r="B36" s="60" t="s">
        <v>63</v>
      </c>
      <c r="C36" s="61" t="s">
        <v>62</v>
      </c>
      <c r="D36" s="60"/>
      <c r="E36" s="88">
        <f>E37+E38+E39+E40+E41</f>
        <v>519427.1</v>
      </c>
      <c r="F36" s="80">
        <f aca="true" t="shared" si="7" ref="F36:M36">F37+F38+F39+F40+F41</f>
        <v>0</v>
      </c>
      <c r="G36" s="80">
        <f t="shared" si="7"/>
        <v>0</v>
      </c>
      <c r="H36" s="80">
        <f t="shared" si="7"/>
        <v>0</v>
      </c>
      <c r="I36" s="80">
        <f t="shared" si="7"/>
        <v>0</v>
      </c>
      <c r="J36" s="80">
        <f t="shared" si="7"/>
        <v>0</v>
      </c>
      <c r="K36" s="80">
        <f t="shared" si="7"/>
        <v>0</v>
      </c>
      <c r="L36" s="80">
        <f t="shared" si="7"/>
        <v>0</v>
      </c>
      <c r="M36" s="88">
        <f t="shared" si="7"/>
        <v>389454.49999999994</v>
      </c>
      <c r="N36" s="84">
        <f t="shared" si="1"/>
        <v>0.7497770139447864</v>
      </c>
      <c r="O36" s="64">
        <v>0</v>
      </c>
      <c r="P36" s="6">
        <v>0</v>
      </c>
    </row>
    <row r="37" spans="1:16" ht="15" outlineLevel="1">
      <c r="A37" s="78" t="s">
        <v>215</v>
      </c>
      <c r="B37" s="62" t="s">
        <v>65</v>
      </c>
      <c r="C37" s="63" t="s">
        <v>64</v>
      </c>
      <c r="D37" s="62"/>
      <c r="E37" s="94">
        <v>180773.7</v>
      </c>
      <c r="F37" s="81"/>
      <c r="G37" s="81"/>
      <c r="H37" s="81"/>
      <c r="I37" s="81"/>
      <c r="J37" s="81"/>
      <c r="K37" s="81"/>
      <c r="L37" s="81"/>
      <c r="M37" s="94">
        <v>132555.9</v>
      </c>
      <c r="N37" s="83">
        <f t="shared" si="1"/>
        <v>0.7332698285204097</v>
      </c>
      <c r="O37" s="64">
        <v>0</v>
      </c>
      <c r="P37" s="6">
        <v>0</v>
      </c>
    </row>
    <row r="38" spans="1:16" ht="15" outlineLevel="1">
      <c r="A38" s="78" t="s">
        <v>216</v>
      </c>
      <c r="B38" s="62" t="s">
        <v>67</v>
      </c>
      <c r="C38" s="63" t="s">
        <v>66</v>
      </c>
      <c r="D38" s="62"/>
      <c r="E38" s="94">
        <v>267549.3</v>
      </c>
      <c r="F38" s="81"/>
      <c r="G38" s="81"/>
      <c r="H38" s="81"/>
      <c r="I38" s="81"/>
      <c r="J38" s="81"/>
      <c r="K38" s="81"/>
      <c r="L38" s="81"/>
      <c r="M38" s="94">
        <v>200853.8</v>
      </c>
      <c r="N38" s="83">
        <f t="shared" si="1"/>
        <v>0.7507169706667145</v>
      </c>
      <c r="O38" s="64">
        <v>0</v>
      </c>
      <c r="P38" s="6">
        <v>0</v>
      </c>
    </row>
    <row r="39" spans="1:16" ht="15" outlineLevel="1">
      <c r="A39" s="78" t="s">
        <v>217</v>
      </c>
      <c r="B39" s="62" t="s">
        <v>179</v>
      </c>
      <c r="C39" s="63" t="s">
        <v>186</v>
      </c>
      <c r="D39" s="62"/>
      <c r="E39" s="94">
        <v>26650</v>
      </c>
      <c r="F39" s="81"/>
      <c r="G39" s="81"/>
      <c r="H39" s="81"/>
      <c r="I39" s="81"/>
      <c r="J39" s="81"/>
      <c r="K39" s="81"/>
      <c r="L39" s="81"/>
      <c r="M39" s="94">
        <v>18720</v>
      </c>
      <c r="N39" s="83">
        <f t="shared" si="1"/>
        <v>0.7024390243902439</v>
      </c>
      <c r="O39" s="64"/>
      <c r="P39" s="6"/>
    </row>
    <row r="40" spans="1:16" ht="15" outlineLevel="1">
      <c r="A40" s="78" t="s">
        <v>218</v>
      </c>
      <c r="B40" s="62" t="s">
        <v>68</v>
      </c>
      <c r="C40" s="63" t="s">
        <v>187</v>
      </c>
      <c r="D40" s="62"/>
      <c r="E40" s="94">
        <v>7197</v>
      </c>
      <c r="F40" s="81"/>
      <c r="G40" s="81"/>
      <c r="H40" s="81"/>
      <c r="I40" s="81"/>
      <c r="J40" s="81"/>
      <c r="K40" s="81"/>
      <c r="L40" s="81"/>
      <c r="M40" s="94">
        <v>5029.8</v>
      </c>
      <c r="N40" s="83">
        <f t="shared" si="1"/>
        <v>0.6988745310546061</v>
      </c>
      <c r="O40" s="64">
        <v>0</v>
      </c>
      <c r="P40" s="6">
        <v>0</v>
      </c>
    </row>
    <row r="41" spans="1:16" ht="15" customHeight="1" outlineLevel="1">
      <c r="A41" s="78" t="s">
        <v>219</v>
      </c>
      <c r="B41" s="62" t="s">
        <v>70</v>
      </c>
      <c r="C41" s="63" t="s">
        <v>69</v>
      </c>
      <c r="D41" s="62"/>
      <c r="E41" s="94">
        <v>37257.1</v>
      </c>
      <c r="F41" s="81"/>
      <c r="G41" s="81"/>
      <c r="H41" s="81"/>
      <c r="I41" s="81"/>
      <c r="J41" s="81"/>
      <c r="K41" s="81"/>
      <c r="L41" s="81"/>
      <c r="M41" s="94">
        <v>32295</v>
      </c>
      <c r="N41" s="83">
        <f t="shared" si="1"/>
        <v>0.8668146474094871</v>
      </c>
      <c r="O41" s="64">
        <v>0</v>
      </c>
      <c r="P41" s="6">
        <v>0</v>
      </c>
    </row>
    <row r="42" spans="1:16" ht="15">
      <c r="A42" s="78" t="s">
        <v>220</v>
      </c>
      <c r="B42" s="60" t="s">
        <v>72</v>
      </c>
      <c r="C42" s="61" t="s">
        <v>71</v>
      </c>
      <c r="D42" s="60" t="s">
        <v>152</v>
      </c>
      <c r="E42" s="80">
        <f>SUM(E43:E44)</f>
        <v>75346.59999999999</v>
      </c>
      <c r="F42" s="80">
        <f aca="true" t="shared" si="8" ref="F42:M42">SUM(F43:F44)</f>
        <v>0</v>
      </c>
      <c r="G42" s="80">
        <f t="shared" si="8"/>
        <v>0</v>
      </c>
      <c r="H42" s="80">
        <f t="shared" si="8"/>
        <v>0</v>
      </c>
      <c r="I42" s="80">
        <f t="shared" si="8"/>
        <v>0</v>
      </c>
      <c r="J42" s="80">
        <f t="shared" si="8"/>
        <v>0</v>
      </c>
      <c r="K42" s="80">
        <f t="shared" si="8"/>
        <v>0</v>
      </c>
      <c r="L42" s="80">
        <f t="shared" si="8"/>
        <v>0</v>
      </c>
      <c r="M42" s="80">
        <f t="shared" si="8"/>
        <v>55674.1</v>
      </c>
      <c r="N42" s="84">
        <f t="shared" si="1"/>
        <v>0.7389065996342238</v>
      </c>
      <c r="O42" s="64">
        <v>0</v>
      </c>
      <c r="P42" s="6">
        <v>0</v>
      </c>
    </row>
    <row r="43" spans="1:16" ht="15" outlineLevel="1">
      <c r="A43" s="78" t="s">
        <v>221</v>
      </c>
      <c r="B43" s="62" t="s">
        <v>74</v>
      </c>
      <c r="C43" s="63" t="s">
        <v>73</v>
      </c>
      <c r="D43" s="62" t="s">
        <v>152</v>
      </c>
      <c r="E43" s="94">
        <v>68003.4</v>
      </c>
      <c r="F43" s="81"/>
      <c r="G43" s="81"/>
      <c r="H43" s="81"/>
      <c r="I43" s="81"/>
      <c r="J43" s="81"/>
      <c r="K43" s="81"/>
      <c r="L43" s="81"/>
      <c r="M43" s="94">
        <v>48780.9</v>
      </c>
      <c r="N43" s="83">
        <f t="shared" si="1"/>
        <v>0.7173303099550906</v>
      </c>
      <c r="O43" s="64">
        <v>0</v>
      </c>
      <c r="P43" s="6">
        <v>0</v>
      </c>
    </row>
    <row r="44" spans="1:16" ht="30" outlineLevel="1">
      <c r="A44" s="78" t="s">
        <v>222</v>
      </c>
      <c r="B44" s="62" t="s">
        <v>325</v>
      </c>
      <c r="C44" s="63" t="s">
        <v>326</v>
      </c>
      <c r="D44" s="62"/>
      <c r="E44" s="94">
        <v>7343.2</v>
      </c>
      <c r="F44" s="100"/>
      <c r="G44" s="100"/>
      <c r="H44" s="100"/>
      <c r="I44" s="100"/>
      <c r="J44" s="100"/>
      <c r="K44" s="100"/>
      <c r="L44" s="100"/>
      <c r="M44" s="94">
        <v>6893.2</v>
      </c>
      <c r="N44" s="83">
        <f t="shared" si="1"/>
        <v>0.9387188146856956</v>
      </c>
      <c r="O44" s="64"/>
      <c r="P44" s="6"/>
    </row>
    <row r="45" spans="1:16" ht="15">
      <c r="A45" s="78" t="s">
        <v>223</v>
      </c>
      <c r="B45" s="60" t="s">
        <v>76</v>
      </c>
      <c r="C45" s="61" t="s">
        <v>75</v>
      </c>
      <c r="D45" s="60"/>
      <c r="E45" s="80">
        <f>E46</f>
        <v>252</v>
      </c>
      <c r="F45" s="80">
        <f aca="true" t="shared" si="9" ref="F45:M45">F46</f>
        <v>0</v>
      </c>
      <c r="G45" s="80">
        <f t="shared" si="9"/>
        <v>0</v>
      </c>
      <c r="H45" s="80">
        <f t="shared" si="9"/>
        <v>0</v>
      </c>
      <c r="I45" s="80">
        <f t="shared" si="9"/>
        <v>0</v>
      </c>
      <c r="J45" s="80">
        <f t="shared" si="9"/>
        <v>0</v>
      </c>
      <c r="K45" s="80">
        <f t="shared" si="9"/>
        <v>0</v>
      </c>
      <c r="L45" s="80">
        <f t="shared" si="9"/>
        <v>0</v>
      </c>
      <c r="M45" s="80">
        <f t="shared" si="9"/>
        <v>224.6</v>
      </c>
      <c r="N45" s="83">
        <f t="shared" si="1"/>
        <v>0.8912698412698412</v>
      </c>
      <c r="O45" s="64">
        <v>0</v>
      </c>
      <c r="P45" s="6">
        <v>0</v>
      </c>
    </row>
    <row r="46" spans="1:16" ht="28.5" customHeight="1" outlineLevel="1">
      <c r="A46" s="78" t="s">
        <v>224</v>
      </c>
      <c r="B46" s="62" t="s">
        <v>78</v>
      </c>
      <c r="C46" s="63" t="s">
        <v>77</v>
      </c>
      <c r="D46" s="62"/>
      <c r="E46" s="94">
        <v>252</v>
      </c>
      <c r="F46" s="81"/>
      <c r="G46" s="81"/>
      <c r="H46" s="81"/>
      <c r="I46" s="81"/>
      <c r="J46" s="81"/>
      <c r="K46" s="81"/>
      <c r="L46" s="81"/>
      <c r="M46" s="94">
        <v>224.6</v>
      </c>
      <c r="N46" s="83">
        <f t="shared" si="1"/>
        <v>0.8912698412698412</v>
      </c>
      <c r="O46" s="64">
        <v>0</v>
      </c>
      <c r="P46" s="6">
        <v>0</v>
      </c>
    </row>
    <row r="47" spans="1:16" ht="15">
      <c r="A47" s="78" t="s">
        <v>225</v>
      </c>
      <c r="B47" s="60" t="s">
        <v>80</v>
      </c>
      <c r="C47" s="61" t="s">
        <v>79</v>
      </c>
      <c r="D47" s="60"/>
      <c r="E47" s="88">
        <f>E48+E50+E49</f>
        <v>39783.9</v>
      </c>
      <c r="F47" s="88">
        <f aca="true" t="shared" si="10" ref="F47:M47">F48+F50+F49</f>
        <v>0</v>
      </c>
      <c r="G47" s="88">
        <f t="shared" si="10"/>
        <v>0</v>
      </c>
      <c r="H47" s="88">
        <f t="shared" si="10"/>
        <v>0</v>
      </c>
      <c r="I47" s="88">
        <f t="shared" si="10"/>
        <v>0</v>
      </c>
      <c r="J47" s="88">
        <f t="shared" si="10"/>
        <v>0</v>
      </c>
      <c r="K47" s="88">
        <f t="shared" si="10"/>
        <v>0</v>
      </c>
      <c r="L47" s="88">
        <f t="shared" si="10"/>
        <v>0</v>
      </c>
      <c r="M47" s="88">
        <f t="shared" si="10"/>
        <v>36739.9</v>
      </c>
      <c r="N47" s="84">
        <f t="shared" si="1"/>
        <v>0.9234866365539829</v>
      </c>
      <c r="O47" s="64">
        <v>0</v>
      </c>
      <c r="P47" s="6">
        <v>0</v>
      </c>
    </row>
    <row r="48" spans="1:16" ht="15" outlineLevel="1">
      <c r="A48" s="78" t="s">
        <v>226</v>
      </c>
      <c r="B48" s="62" t="s">
        <v>82</v>
      </c>
      <c r="C48" s="63" t="s">
        <v>81</v>
      </c>
      <c r="D48" s="62" t="s">
        <v>153</v>
      </c>
      <c r="E48" s="95">
        <v>34134.1</v>
      </c>
      <c r="F48" s="96"/>
      <c r="G48" s="96"/>
      <c r="H48" s="96"/>
      <c r="I48" s="96"/>
      <c r="J48" s="96"/>
      <c r="K48" s="96"/>
      <c r="L48" s="96"/>
      <c r="M48" s="95">
        <v>33116.9</v>
      </c>
      <c r="N48" s="83">
        <f t="shared" si="1"/>
        <v>0.9701998880884513</v>
      </c>
      <c r="O48" s="64">
        <v>0</v>
      </c>
      <c r="P48" s="6">
        <v>0</v>
      </c>
    </row>
    <row r="49" spans="1:16" ht="15" outlineLevel="1">
      <c r="A49" s="78" t="s">
        <v>227</v>
      </c>
      <c r="B49" s="62" t="s">
        <v>294</v>
      </c>
      <c r="C49" s="79" t="s">
        <v>295</v>
      </c>
      <c r="D49" s="62"/>
      <c r="E49" s="95">
        <v>2088.8</v>
      </c>
      <c r="F49" s="96"/>
      <c r="G49" s="96"/>
      <c r="H49" s="96"/>
      <c r="I49" s="96"/>
      <c r="J49" s="96"/>
      <c r="K49" s="96"/>
      <c r="L49" s="96"/>
      <c r="M49" s="95">
        <v>1233.8</v>
      </c>
      <c r="N49" s="83">
        <f t="shared" si="1"/>
        <v>0.5906740712370738</v>
      </c>
      <c r="O49" s="64"/>
      <c r="P49" s="6"/>
    </row>
    <row r="50" spans="1:16" ht="27.75" customHeight="1" outlineLevel="1">
      <c r="A50" s="78" t="s">
        <v>228</v>
      </c>
      <c r="B50" s="62" t="s">
        <v>84</v>
      </c>
      <c r="C50" s="63" t="s">
        <v>83</v>
      </c>
      <c r="D50" s="62"/>
      <c r="E50" s="95">
        <v>3561</v>
      </c>
      <c r="F50" s="96"/>
      <c r="G50" s="96"/>
      <c r="H50" s="96"/>
      <c r="I50" s="96"/>
      <c r="J50" s="96"/>
      <c r="K50" s="96"/>
      <c r="L50" s="96"/>
      <c r="M50" s="95">
        <v>2389.2</v>
      </c>
      <c r="N50" s="83">
        <f t="shared" si="1"/>
        <v>0.6709351305812974</v>
      </c>
      <c r="O50" s="64">
        <v>0</v>
      </c>
      <c r="P50" s="6">
        <v>0</v>
      </c>
    </row>
    <row r="51" spans="1:16" ht="15">
      <c r="A51" s="78" t="s">
        <v>229</v>
      </c>
      <c r="B51" s="60" t="s">
        <v>86</v>
      </c>
      <c r="C51" s="61" t="s">
        <v>85</v>
      </c>
      <c r="D51" s="60"/>
      <c r="E51" s="88">
        <f>SUM(E52:E54)</f>
        <v>144573.30000000002</v>
      </c>
      <c r="F51" s="88">
        <f aca="true" t="shared" si="11" ref="F51:M51">SUM(F52:F54)</f>
        <v>0</v>
      </c>
      <c r="G51" s="88">
        <f t="shared" si="11"/>
        <v>0</v>
      </c>
      <c r="H51" s="88">
        <f t="shared" si="11"/>
        <v>0</v>
      </c>
      <c r="I51" s="88">
        <f t="shared" si="11"/>
        <v>0</v>
      </c>
      <c r="J51" s="88">
        <f t="shared" si="11"/>
        <v>0</v>
      </c>
      <c r="K51" s="88">
        <f t="shared" si="11"/>
        <v>0</v>
      </c>
      <c r="L51" s="88">
        <f t="shared" si="11"/>
        <v>0</v>
      </c>
      <c r="M51" s="88">
        <f t="shared" si="11"/>
        <v>111290.09999999999</v>
      </c>
      <c r="N51" s="84">
        <f t="shared" si="1"/>
        <v>0.7697832172330574</v>
      </c>
      <c r="O51" s="64">
        <v>0</v>
      </c>
      <c r="P51" s="6">
        <v>0</v>
      </c>
    </row>
    <row r="52" spans="1:16" ht="15">
      <c r="A52" s="78" t="s">
        <v>230</v>
      </c>
      <c r="B52" s="103" t="s">
        <v>329</v>
      </c>
      <c r="C52" s="63" t="s">
        <v>330</v>
      </c>
      <c r="D52" s="62"/>
      <c r="E52" s="104">
        <v>11593.5</v>
      </c>
      <c r="F52" s="104"/>
      <c r="G52" s="104"/>
      <c r="H52" s="104"/>
      <c r="I52" s="104"/>
      <c r="J52" s="104"/>
      <c r="K52" s="104"/>
      <c r="L52" s="104"/>
      <c r="M52" s="104">
        <v>9030.8</v>
      </c>
      <c r="N52" s="83">
        <f t="shared" si="1"/>
        <v>0.7789537240695217</v>
      </c>
      <c r="O52" s="64"/>
      <c r="P52" s="6"/>
    </row>
    <row r="53" spans="1:16" ht="18.75" customHeight="1" outlineLevel="1">
      <c r="A53" s="78" t="s">
        <v>231</v>
      </c>
      <c r="B53" s="62" t="s">
        <v>88</v>
      </c>
      <c r="C53" s="63" t="s">
        <v>87</v>
      </c>
      <c r="D53" s="62"/>
      <c r="E53" s="95">
        <v>130665.7</v>
      </c>
      <c r="F53" s="96"/>
      <c r="G53" s="96"/>
      <c r="H53" s="96"/>
      <c r="I53" s="96"/>
      <c r="J53" s="96"/>
      <c r="K53" s="96"/>
      <c r="L53" s="96"/>
      <c r="M53" s="95">
        <v>101220.9</v>
      </c>
      <c r="N53" s="83">
        <f t="shared" si="1"/>
        <v>0.7746554757675503</v>
      </c>
      <c r="O53" s="64">
        <v>0</v>
      </c>
      <c r="P53" s="6">
        <v>0</v>
      </c>
    </row>
    <row r="54" spans="1:16" ht="18.75" customHeight="1" outlineLevel="1">
      <c r="A54" s="78" t="s">
        <v>232</v>
      </c>
      <c r="B54" s="62" t="s">
        <v>306</v>
      </c>
      <c r="C54" s="63" t="s">
        <v>307</v>
      </c>
      <c r="D54" s="62"/>
      <c r="E54" s="95">
        <v>2314.1</v>
      </c>
      <c r="F54" s="99"/>
      <c r="G54" s="99"/>
      <c r="H54" s="99"/>
      <c r="I54" s="99"/>
      <c r="J54" s="99"/>
      <c r="K54" s="99"/>
      <c r="L54" s="99"/>
      <c r="M54" s="95">
        <v>1038.4</v>
      </c>
      <c r="N54" s="83">
        <f t="shared" si="1"/>
        <v>0.448727367010933</v>
      </c>
      <c r="O54" s="64"/>
      <c r="P54" s="6"/>
    </row>
    <row r="55" spans="1:16" ht="15">
      <c r="A55" s="78" t="s">
        <v>233</v>
      </c>
      <c r="B55" s="60" t="s">
        <v>90</v>
      </c>
      <c r="C55" s="61" t="s">
        <v>89</v>
      </c>
      <c r="D55" s="60"/>
      <c r="E55" s="88">
        <f>E56</f>
        <v>183</v>
      </c>
      <c r="F55" s="88">
        <f aca="true" t="shared" si="12" ref="F55:M55">F56</f>
        <v>0</v>
      </c>
      <c r="G55" s="88">
        <f t="shared" si="12"/>
        <v>0</v>
      </c>
      <c r="H55" s="88">
        <f t="shared" si="12"/>
        <v>0</v>
      </c>
      <c r="I55" s="88">
        <f t="shared" si="12"/>
        <v>0</v>
      </c>
      <c r="J55" s="88">
        <f t="shared" si="12"/>
        <v>0</v>
      </c>
      <c r="K55" s="88">
        <f t="shared" si="12"/>
        <v>0</v>
      </c>
      <c r="L55" s="88">
        <f t="shared" si="12"/>
        <v>0</v>
      </c>
      <c r="M55" s="88">
        <f t="shared" si="12"/>
        <v>58.6</v>
      </c>
      <c r="N55" s="84">
        <f t="shared" si="1"/>
        <v>0.3202185792349727</v>
      </c>
      <c r="O55" s="64">
        <v>0</v>
      </c>
      <c r="P55" s="6">
        <v>0</v>
      </c>
    </row>
    <row r="56" spans="1:16" ht="18" customHeight="1" outlineLevel="1">
      <c r="A56" s="78" t="s">
        <v>234</v>
      </c>
      <c r="B56" s="62" t="s">
        <v>92</v>
      </c>
      <c r="C56" s="63" t="s">
        <v>91</v>
      </c>
      <c r="D56" s="62"/>
      <c r="E56" s="97">
        <v>183</v>
      </c>
      <c r="F56" s="96"/>
      <c r="G56" s="96"/>
      <c r="H56" s="96"/>
      <c r="I56" s="96"/>
      <c r="J56" s="96"/>
      <c r="K56" s="96"/>
      <c r="L56" s="96"/>
      <c r="M56" s="95">
        <v>58.6</v>
      </c>
      <c r="N56" s="83">
        <f t="shared" si="1"/>
        <v>0.3202185792349727</v>
      </c>
      <c r="O56" s="64">
        <v>0</v>
      </c>
      <c r="P56" s="6">
        <v>0</v>
      </c>
    </row>
    <row r="57" spans="1:16" ht="28.5">
      <c r="A57" s="78" t="s">
        <v>235</v>
      </c>
      <c r="B57" s="60" t="s">
        <v>94</v>
      </c>
      <c r="C57" s="61" t="s">
        <v>93</v>
      </c>
      <c r="D57" s="60"/>
      <c r="E57" s="88">
        <f>E58</f>
        <v>150</v>
      </c>
      <c r="F57" s="88">
        <f aca="true" t="shared" si="13" ref="F57:M57">F58</f>
        <v>0</v>
      </c>
      <c r="G57" s="88">
        <f t="shared" si="13"/>
        <v>0</v>
      </c>
      <c r="H57" s="88">
        <f t="shared" si="13"/>
        <v>0</v>
      </c>
      <c r="I57" s="88">
        <f t="shared" si="13"/>
        <v>0</v>
      </c>
      <c r="J57" s="88">
        <f t="shared" si="13"/>
        <v>0</v>
      </c>
      <c r="K57" s="88">
        <f t="shared" si="13"/>
        <v>0</v>
      </c>
      <c r="L57" s="88">
        <f t="shared" si="13"/>
        <v>0</v>
      </c>
      <c r="M57" s="88">
        <f t="shared" si="13"/>
        <v>8.2</v>
      </c>
      <c r="N57" s="84">
        <f t="shared" si="1"/>
        <v>0.05466666666666666</v>
      </c>
      <c r="O57" s="64">
        <v>0</v>
      </c>
      <c r="P57" s="6">
        <v>0</v>
      </c>
    </row>
    <row r="58" spans="1:16" ht="30" outlineLevel="1">
      <c r="A58" s="78" t="s">
        <v>236</v>
      </c>
      <c r="B58" s="62" t="s">
        <v>96</v>
      </c>
      <c r="C58" s="63" t="s">
        <v>95</v>
      </c>
      <c r="D58" s="62"/>
      <c r="E58" s="97">
        <v>150</v>
      </c>
      <c r="F58" s="96"/>
      <c r="G58" s="96"/>
      <c r="H58" s="96"/>
      <c r="I58" s="96"/>
      <c r="J58" s="96"/>
      <c r="K58" s="96"/>
      <c r="L58" s="96"/>
      <c r="M58" s="95">
        <v>8.2</v>
      </c>
      <c r="N58" s="83">
        <f t="shared" si="1"/>
        <v>0.05466666666666666</v>
      </c>
      <c r="O58" s="64">
        <v>0</v>
      </c>
      <c r="P58" s="6">
        <v>0</v>
      </c>
    </row>
    <row r="59" spans="1:16" ht="15">
      <c r="A59" s="78" t="s">
        <v>241</v>
      </c>
      <c r="B59" s="114" t="s">
        <v>97</v>
      </c>
      <c r="C59" s="115"/>
      <c r="D59" s="116"/>
      <c r="E59" s="82">
        <f aca="true" t="shared" si="14" ref="E59:M59">E7+E15+E17+E20+E28+E33+E36+E42+E45+E47+E51+E55+E57</f>
        <v>1465124.4000000001</v>
      </c>
      <c r="F59" s="82">
        <f t="shared" si="14"/>
        <v>0</v>
      </c>
      <c r="G59" s="82">
        <f t="shared" si="14"/>
        <v>0</v>
      </c>
      <c r="H59" s="82">
        <f t="shared" si="14"/>
        <v>0</v>
      </c>
      <c r="I59" s="82">
        <f t="shared" si="14"/>
        <v>0</v>
      </c>
      <c r="J59" s="82">
        <f t="shared" si="14"/>
        <v>0</v>
      </c>
      <c r="K59" s="82">
        <f t="shared" si="14"/>
        <v>0</v>
      </c>
      <c r="L59" s="82">
        <f t="shared" si="14"/>
        <v>0</v>
      </c>
      <c r="M59" s="82">
        <f t="shared" si="14"/>
        <v>939622.8999999998</v>
      </c>
      <c r="N59" s="84">
        <f t="shared" si="1"/>
        <v>0.6413263610926142</v>
      </c>
      <c r="O59" s="65">
        <v>0</v>
      </c>
      <c r="P59" s="7">
        <v>0</v>
      </c>
    </row>
    <row r="60" spans="1:16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"/>
    </row>
    <row r="61" spans="1:16" ht="12.75">
      <c r="A61" s="66"/>
      <c r="B61" s="66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8"/>
    </row>
    <row r="62" spans="1:15" ht="28.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1:15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1:15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5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1:15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</sheetData>
  <sheetProtection/>
  <mergeCells count="6">
    <mergeCell ref="C61:O61"/>
    <mergeCell ref="C1:H1"/>
    <mergeCell ref="B59:D59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9"/>
  <sheetViews>
    <sheetView zoomScale="110" zoomScaleNormal="11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22" t="s">
        <v>345</v>
      </c>
      <c r="B2" s="123"/>
      <c r="C2" s="123"/>
      <c r="D2" s="123"/>
      <c r="E2" s="123"/>
      <c r="F2" s="123"/>
    </row>
    <row r="3" spans="1:6" ht="12.75" customHeight="1">
      <c r="A3" s="128" t="s">
        <v>105</v>
      </c>
      <c r="B3" s="128" t="s">
        <v>1</v>
      </c>
      <c r="C3" s="128" t="s">
        <v>0</v>
      </c>
      <c r="D3" s="130" t="s">
        <v>305</v>
      </c>
      <c r="E3" s="124" t="s">
        <v>344</v>
      </c>
      <c r="F3" s="126" t="s">
        <v>100</v>
      </c>
    </row>
    <row r="4" spans="1:6" ht="108" customHeight="1">
      <c r="A4" s="129"/>
      <c r="B4" s="129"/>
      <c r="C4" s="129"/>
      <c r="D4" s="131"/>
      <c r="E4" s="125"/>
      <c r="F4" s="127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1">
        <v>5</v>
      </c>
      <c r="F5" s="71">
        <v>6</v>
      </c>
    </row>
    <row r="6" spans="1:6" ht="31.5">
      <c r="A6" s="24">
        <v>1</v>
      </c>
      <c r="B6" s="25" t="s">
        <v>163</v>
      </c>
      <c r="C6" s="26" t="s">
        <v>180</v>
      </c>
      <c r="D6" s="56">
        <f>D7+D8</f>
        <v>124.70000000000073</v>
      </c>
      <c r="E6" s="56">
        <f>E7+E8</f>
        <v>-5330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4">
        <v>17140</v>
      </c>
      <c r="E7" s="55">
        <v>0</v>
      </c>
      <c r="F7" s="68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4">
        <v>-17015.3</v>
      </c>
      <c r="E8" s="55">
        <v>-5330</v>
      </c>
      <c r="F8" s="68">
        <f>E8/D8%</f>
        <v>31.324748902458378</v>
      </c>
    </row>
    <row r="9" spans="1:6" ht="31.5">
      <c r="A9" s="24">
        <v>4</v>
      </c>
      <c r="B9" s="25" t="s">
        <v>107</v>
      </c>
      <c r="C9" s="26" t="s">
        <v>183</v>
      </c>
      <c r="D9" s="56">
        <f>D10+D11</f>
        <v>12561.09999999986</v>
      </c>
      <c r="E9" s="53">
        <f>E10+E11</f>
        <v>-187222.8999999999</v>
      </c>
      <c r="F9" s="70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5">
        <v>-1469578.6</v>
      </c>
      <c r="E10" s="55">
        <v>-1154866.2</v>
      </c>
      <c r="F10" s="68">
        <f>E10/D10%</f>
        <v>78.58485418881304</v>
      </c>
    </row>
    <row r="11" spans="1:6" ht="31.5">
      <c r="A11" s="24">
        <v>6</v>
      </c>
      <c r="B11" s="29" t="s">
        <v>109</v>
      </c>
      <c r="C11" s="28" t="s">
        <v>185</v>
      </c>
      <c r="D11" s="55">
        <v>1482139.7</v>
      </c>
      <c r="E11" s="55">
        <v>967643.3</v>
      </c>
      <c r="F11" s="68">
        <f>E11/D11%</f>
        <v>65.28691593646673</v>
      </c>
    </row>
    <row r="12" spans="1:6" ht="35.25" customHeight="1">
      <c r="A12" s="30">
        <v>7</v>
      </c>
      <c r="B12" s="31" t="s">
        <v>298</v>
      </c>
      <c r="C12" s="32"/>
      <c r="D12" s="57">
        <f>D6+D9</f>
        <v>12685.799999999861</v>
      </c>
      <c r="E12" s="57">
        <f>E6+E9</f>
        <v>-192552.8999999999</v>
      </c>
      <c r="F12" s="69">
        <f>E12/D12%</f>
        <v>-1517.8617036371534</v>
      </c>
    </row>
    <row r="13" spans="1:6" ht="35.25" customHeight="1">
      <c r="A13" s="89"/>
      <c r="B13" s="90"/>
      <c r="C13" s="91"/>
      <c r="D13" s="92"/>
      <c r="E13" s="92"/>
      <c r="F13" s="93"/>
    </row>
    <row r="14" spans="1:6" ht="35.25" customHeight="1">
      <c r="A14" s="89"/>
      <c r="B14" s="90"/>
      <c r="C14" s="91"/>
      <c r="D14" s="92"/>
      <c r="E14" s="92"/>
      <c r="F14" s="93"/>
    </row>
    <row r="15" spans="1:8" ht="68.25" customHeight="1">
      <c r="A15" s="89"/>
      <c r="B15" s="121"/>
      <c r="C15" s="121"/>
      <c r="D15" s="121"/>
      <c r="E15" s="121"/>
      <c r="F15" s="92"/>
      <c r="G15" s="92"/>
      <c r="H15" s="93"/>
    </row>
    <row r="16" spans="1:8" ht="35.25" customHeight="1">
      <c r="A16" s="89"/>
      <c r="B16" s="102"/>
      <c r="C16" s="102"/>
      <c r="D16" s="90"/>
      <c r="E16" s="91"/>
      <c r="F16" s="92"/>
      <c r="G16" s="92"/>
      <c r="H16" s="93"/>
    </row>
    <row r="17" spans="2:7" ht="14.25">
      <c r="B17" s="105"/>
      <c r="C17" s="106"/>
      <c r="F17" s="58"/>
      <c r="G17" s="58"/>
    </row>
    <row r="18" spans="2:7" ht="15">
      <c r="B18" s="107"/>
      <c r="C18" s="108"/>
      <c r="F18" s="58"/>
      <c r="G18" s="58"/>
    </row>
    <row r="19" spans="2:5" ht="12.75">
      <c r="B19" s="109"/>
      <c r="C19" s="109"/>
      <c r="D19" s="58"/>
      <c r="E19" s="58"/>
    </row>
    <row r="20" spans="4:5" ht="12.75">
      <c r="D20" s="58"/>
      <c r="E20" s="58"/>
    </row>
    <row r="21" spans="4:5" ht="12.75">
      <c r="D21" s="58"/>
      <c r="E21" s="58"/>
    </row>
    <row r="22" spans="4:5" ht="12.75">
      <c r="D22" s="58"/>
      <c r="E22" s="58"/>
    </row>
    <row r="23" spans="4:5" ht="12.75">
      <c r="D23" s="58"/>
      <c r="E23" s="58"/>
    </row>
    <row r="24" spans="4:5" ht="12.75">
      <c r="D24" s="58"/>
      <c r="E24" s="58"/>
    </row>
    <row r="25" spans="4:5" ht="12.75">
      <c r="D25" s="52"/>
      <c r="E25" s="52"/>
    </row>
    <row r="26" spans="4:5" ht="12.75">
      <c r="D26" s="52"/>
      <c r="E26" s="52"/>
    </row>
    <row r="27" spans="4:5" ht="12.75">
      <c r="D27" s="52"/>
      <c r="E27" s="52"/>
    </row>
    <row r="28" spans="4:5" ht="12.75">
      <c r="D28" s="52"/>
      <c r="E28" s="52"/>
    </row>
    <row r="29" spans="4:5" ht="12.75">
      <c r="D29" s="52"/>
      <c r="E29" s="52"/>
    </row>
    <row r="30" spans="4:5" ht="12.75">
      <c r="D30" s="52"/>
      <c r="E30" s="52"/>
    </row>
    <row r="31" spans="4:5" ht="12.75">
      <c r="D31" s="52"/>
      <c r="E31" s="52"/>
    </row>
    <row r="32" spans="4:5" ht="12.75">
      <c r="D32" s="52"/>
      <c r="E32" s="52"/>
    </row>
    <row r="33" spans="4:5" ht="12.75">
      <c r="D33" s="52"/>
      <c r="E33" s="52"/>
    </row>
    <row r="34" spans="4:5" ht="12.75">
      <c r="D34" s="52"/>
      <c r="E34" s="52"/>
    </row>
    <row r="35" spans="4:5" ht="12.75">
      <c r="D35" s="52"/>
      <c r="E35" s="52"/>
    </row>
    <row r="36" spans="4:5" ht="12.75">
      <c r="D36" s="52"/>
      <c r="E36" s="52"/>
    </row>
    <row r="37" spans="4:5" ht="12.75">
      <c r="D37" s="52"/>
      <c r="E37" s="52"/>
    </row>
    <row r="38" spans="4:5" ht="12.75">
      <c r="D38" s="52"/>
      <c r="E38" s="52"/>
    </row>
    <row r="39" spans="4:5" ht="12.75">
      <c r="D39" s="52"/>
      <c r="E39" s="52"/>
    </row>
    <row r="40" spans="4:5" ht="12.75">
      <c r="D40" s="52"/>
      <c r="E40" s="52"/>
    </row>
    <row r="41" spans="4:5" ht="12.75">
      <c r="D41" s="52"/>
      <c r="E41" s="52"/>
    </row>
    <row r="42" spans="4:5" ht="12.75">
      <c r="D42" s="52"/>
      <c r="E42" s="52"/>
    </row>
    <row r="43" spans="4:5" ht="12.75">
      <c r="D43" s="52"/>
      <c r="E43" s="52"/>
    </row>
    <row r="44" spans="4:5" ht="12.75">
      <c r="D44" s="52"/>
      <c r="E44" s="52"/>
    </row>
    <row r="45" spans="4:5" ht="12.75">
      <c r="D45" s="52"/>
      <c r="E45" s="52"/>
    </row>
    <row r="46" spans="4:5" ht="12.75">
      <c r="D46" s="52"/>
      <c r="E46" s="52"/>
    </row>
    <row r="47" spans="4:5" ht="12.75">
      <c r="D47" s="52"/>
      <c r="E47" s="52"/>
    </row>
    <row r="48" spans="4:5" ht="12.75">
      <c r="D48" s="52"/>
      <c r="E48" s="52"/>
    </row>
    <row r="49" spans="4:5" ht="12.75">
      <c r="D49" s="52"/>
      <c r="E49" s="52"/>
    </row>
    <row r="50" spans="4:5" ht="12.75">
      <c r="D50" s="52"/>
      <c r="E50" s="52"/>
    </row>
    <row r="51" spans="4:5" ht="12.75">
      <c r="D51" s="52"/>
      <c r="E51" s="52"/>
    </row>
    <row r="52" spans="4:5" ht="12.75">
      <c r="D52" s="52"/>
      <c r="E52" s="52"/>
    </row>
    <row r="53" spans="4:5" ht="12.75">
      <c r="D53" s="52"/>
      <c r="E53" s="52"/>
    </row>
    <row r="54" spans="4:5" ht="12.75">
      <c r="D54" s="52"/>
      <c r="E54" s="52"/>
    </row>
    <row r="55" spans="4:5" ht="12.75">
      <c r="D55" s="52"/>
      <c r="E55" s="52"/>
    </row>
    <row r="56" spans="4:5" ht="12.75">
      <c r="D56" s="52"/>
      <c r="E56" s="52"/>
    </row>
    <row r="57" spans="4:5" ht="12.75">
      <c r="D57" s="52"/>
      <c r="E57" s="52"/>
    </row>
    <row r="58" spans="4:5" ht="12.75">
      <c r="D58" s="52"/>
      <c r="E58" s="52"/>
    </row>
    <row r="59" spans="4:5" ht="12.75">
      <c r="D59" s="52"/>
      <c r="E59" s="52"/>
    </row>
    <row r="60" spans="4:5" ht="12.75">
      <c r="D60" s="52"/>
      <c r="E60" s="52"/>
    </row>
    <row r="61" spans="4:5" ht="12.75">
      <c r="D61" s="52"/>
      <c r="E61" s="52"/>
    </row>
    <row r="62" spans="4:5" ht="12.75">
      <c r="D62" s="52"/>
      <c r="E62" s="52"/>
    </row>
    <row r="63" spans="4:5" ht="12.75">
      <c r="D63" s="52"/>
      <c r="E63" s="52"/>
    </row>
    <row r="64" spans="4:5" ht="12.75">
      <c r="D64" s="52"/>
      <c r="E64" s="52"/>
    </row>
    <row r="65" spans="4:5" ht="12.75">
      <c r="D65" s="52"/>
      <c r="E65" s="52"/>
    </row>
    <row r="66" spans="4:5" ht="12.75">
      <c r="D66" s="52"/>
      <c r="E66" s="52"/>
    </row>
    <row r="67" spans="4:5" ht="12.75">
      <c r="D67" s="52"/>
      <c r="E67" s="52"/>
    </row>
    <row r="68" spans="4:5" ht="12.75">
      <c r="D68" s="52"/>
      <c r="E68" s="52"/>
    </row>
    <row r="69" spans="4:5" ht="12.75">
      <c r="D69" s="52"/>
      <c r="E69" s="52"/>
    </row>
    <row r="70" spans="4:5" ht="12.75">
      <c r="D70" s="52"/>
      <c r="E70" s="52"/>
    </row>
    <row r="71" spans="4:5" ht="12.75">
      <c r="D71" s="52"/>
      <c r="E71" s="52"/>
    </row>
    <row r="72" spans="4:5" ht="12.75">
      <c r="D72" s="52"/>
      <c r="E72" s="52"/>
    </row>
    <row r="73" spans="4:5" ht="12.75">
      <c r="D73" s="52"/>
      <c r="E73" s="52"/>
    </row>
    <row r="74" spans="4:5" ht="12.75">
      <c r="D74" s="52"/>
      <c r="E74" s="52"/>
    </row>
    <row r="75" spans="4:5" ht="12.75">
      <c r="D75" s="52"/>
      <c r="E75" s="52"/>
    </row>
    <row r="76" spans="4:5" ht="12.75">
      <c r="D76" s="52"/>
      <c r="E76" s="52"/>
    </row>
    <row r="77" spans="4:5" ht="12.75">
      <c r="D77" s="52"/>
      <c r="E77" s="52"/>
    </row>
    <row r="78" spans="4:5" ht="12.75">
      <c r="D78" s="52"/>
      <c r="E78" s="52"/>
    </row>
    <row r="79" spans="4:5" ht="12.75">
      <c r="D79" s="52"/>
      <c r="E79" s="52"/>
    </row>
    <row r="80" spans="4:5" ht="12.75">
      <c r="D80" s="52"/>
      <c r="E80" s="52"/>
    </row>
    <row r="81" spans="4:5" ht="12.75">
      <c r="D81" s="52"/>
      <c r="E81" s="52"/>
    </row>
    <row r="82" spans="4:5" ht="12.75">
      <c r="D82" s="52"/>
      <c r="E82" s="52"/>
    </row>
    <row r="83" spans="4:5" ht="12.75">
      <c r="D83" s="52"/>
      <c r="E83" s="52"/>
    </row>
    <row r="84" spans="4:5" ht="12.75">
      <c r="D84" s="52"/>
      <c r="E84" s="52"/>
    </row>
    <row r="85" spans="4:5" ht="12.75">
      <c r="D85" s="52"/>
      <c r="E85" s="52"/>
    </row>
    <row r="86" spans="4:5" ht="12.75">
      <c r="D86" s="52"/>
      <c r="E86" s="52"/>
    </row>
    <row r="87" spans="4:5" ht="12.75">
      <c r="D87" s="52"/>
      <c r="E87" s="52"/>
    </row>
    <row r="88" spans="4:5" ht="12.75">
      <c r="D88" s="52"/>
      <c r="E88" s="52"/>
    </row>
    <row r="89" spans="4:5" ht="12.75">
      <c r="D89" s="52"/>
      <c r="E89" s="52"/>
    </row>
  </sheetData>
  <sheetProtection/>
  <mergeCells count="8">
    <mergeCell ref="B15:E15"/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1" t="s">
        <v>346</v>
      </c>
      <c r="B2" s="112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1"/>
    </row>
    <row r="5" spans="1:2" ht="18" customHeight="1">
      <c r="A5" s="12" t="s">
        <v>98</v>
      </c>
      <c r="B5" s="76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Пользователь Windows</cp:lastModifiedBy>
  <cp:lastPrinted>2023-11-16T10:01:46Z</cp:lastPrinted>
  <dcterms:created xsi:type="dcterms:W3CDTF">2012-04-02T11:15:40Z</dcterms:created>
  <dcterms:modified xsi:type="dcterms:W3CDTF">2023-11-16T10:01:52Z</dcterms:modified>
  <cp:category/>
  <cp:version/>
  <cp:contentType/>
  <cp:contentStatus/>
</cp:coreProperties>
</file>